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8700" activeTab="0"/>
  </bookViews>
  <sheets>
    <sheet name="Impact map" sheetId="1" r:id="rId1"/>
  </sheets>
  <definedNames/>
  <calcPr fullCalcOnLoad="1"/>
</workbook>
</file>

<file path=xl/sharedStrings.xml><?xml version="1.0" encoding="utf-8"?>
<sst xmlns="http://schemas.openxmlformats.org/spreadsheetml/2006/main" count="126" uniqueCount="115">
  <si>
    <t>Stakeholders</t>
  </si>
  <si>
    <t>Intended/unintended changes</t>
  </si>
  <si>
    <t>Inputs</t>
  </si>
  <si>
    <t>The Outcomes (what changes)</t>
  </si>
  <si>
    <t>Deadweight      %</t>
  </si>
  <si>
    <t>Displacement      %</t>
  </si>
  <si>
    <t>Attribution      %</t>
  </si>
  <si>
    <t>Drop off         %</t>
  </si>
  <si>
    <t>Impact</t>
  </si>
  <si>
    <t xml:space="preserve">    Calculating Social Return</t>
  </si>
  <si>
    <t>Who will we have an effect on?                          Who will have an effect on us?</t>
  </si>
  <si>
    <t>What do we think will change for them?</t>
  </si>
  <si>
    <t>What will they invest?</t>
  </si>
  <si>
    <t>Value £</t>
  </si>
  <si>
    <t>Description</t>
  </si>
  <si>
    <t>Indicator</t>
  </si>
  <si>
    <t>Source</t>
  </si>
  <si>
    <t>Quantity</t>
  </si>
  <si>
    <t>Duration</t>
  </si>
  <si>
    <t>Financial Proxy</t>
  </si>
  <si>
    <t>What would have happened without the activity?</t>
  </si>
  <si>
    <t>What activity would we displace?</t>
  </si>
  <si>
    <t>Who else would contribute to  the change?</t>
  </si>
  <si>
    <t>Will the outcome drop off in future years?</t>
  </si>
  <si>
    <t>Quantity times financial proxy, less deadweight, displacement and attribution</t>
  </si>
  <si>
    <t xml:space="preserve">  Discount rate</t>
  </si>
  <si>
    <t>How would we describe the change?</t>
  </si>
  <si>
    <t>How would we measure it?</t>
  </si>
  <si>
    <t>Where did we get the information from?</t>
  </si>
  <si>
    <t>How much change will there be?</t>
  </si>
  <si>
    <t>How long will it last?</t>
  </si>
  <si>
    <t>What proxy did we use to value the change?</t>
  </si>
  <si>
    <t>What is the value of the change? (1)</t>
  </si>
  <si>
    <t>Year 2</t>
  </si>
  <si>
    <t>Year 3</t>
  </si>
  <si>
    <t>Year 4</t>
  </si>
  <si>
    <t>Year 5</t>
  </si>
  <si>
    <t>Young People</t>
  </si>
  <si>
    <t xml:space="preserve">Easier access to a young people friendly and confidential service providing non judgmental individual advice and support on sexual health
</t>
  </si>
  <si>
    <t>Time / trust / effort</t>
  </si>
  <si>
    <t>Young people receive condoms, information and support so that they can make informed decisions around safer sex resulting in fewer teenage pregnancies</t>
  </si>
  <si>
    <t>Number of females under 18 who use the service and become pregnant within 12 months, compared to the 1998 basline rate for sexually active 15-17 year olds</t>
  </si>
  <si>
    <t>Connexions CSSP data</t>
  </si>
  <si>
    <t xml:space="preserve">Greater awareness of issues relating to sexual health and make improved decisions around sexual behavior and safer sex
</t>
  </si>
  <si>
    <t xml:space="preserve">Young people feel more confident in discussing sexual health and continue to engage with sexual health services </t>
  </si>
  <si>
    <t>Number of YP who visit and return to the service within the year</t>
  </si>
  <si>
    <t xml:space="preserve">Private cost of GP visit (Market Value)
</t>
  </si>
  <si>
    <t xml:space="preserve">BUPA </t>
  </si>
  <si>
    <t>Young people who are taking risks are given guidance and then make considered proactive choices</t>
  </si>
  <si>
    <t>Number of YP who initially use the service  for a  pregnancy test and then continue to use the service proactively within the year (with no pregnancy)</t>
  </si>
  <si>
    <t>Young people who have concerns around sexual health,  relationships or sexuality are provided with emotional support</t>
  </si>
  <si>
    <t xml:space="preserve">Number of visits recorded as 'Sexual Health Interventions' </t>
  </si>
  <si>
    <t>Market value of one meeting with a counsellor</t>
  </si>
  <si>
    <t>Website search</t>
  </si>
  <si>
    <t>Health and Social Care</t>
  </si>
  <si>
    <t>Decrease in  under 18 conceptions (towards national target)</t>
  </si>
  <si>
    <t>Resources</t>
  </si>
  <si>
    <t>Better sexual heath services reduces the number of teenage pregnancies</t>
  </si>
  <si>
    <t>Reduced pregnancy  as above</t>
  </si>
  <si>
    <t>£16, 128</t>
  </si>
  <si>
    <t>CSSP Training</t>
  </si>
  <si>
    <t xml:space="preserve">Better sexual heath services reduces the spreading of STIs </t>
  </si>
  <si>
    <t xml:space="preserve">No of  Clamydia test given out </t>
  </si>
  <si>
    <t>NHS / Youthnet</t>
  </si>
  <si>
    <t>DWP</t>
  </si>
  <si>
    <t>CSSP Support for service</t>
  </si>
  <si>
    <t xml:space="preserve">Better support for young people taking risks reduces the number of disengaged young people </t>
  </si>
  <si>
    <t xml:space="preserve"> Number of young people who initially use the service for pregnancy test who move from NEET to EET </t>
  </si>
  <si>
    <t>Parents</t>
  </si>
  <si>
    <t>Less reliance on them to support teenage parents</t>
  </si>
  <si>
    <t>Reduction in pregnancies as above and proportion that would redult in a birth</t>
  </si>
  <si>
    <t>Cost of providing childcare for parents for teenage parents</t>
  </si>
  <si>
    <t>Improved family relationships</t>
  </si>
  <si>
    <t>For the YP who reduced risk (as above), multipled by the % of parents who felt reduced risk taking would result in better family life 'a great deal'</t>
  </si>
  <si>
    <t>Connexions CSSP data and voting handsets</t>
  </si>
  <si>
    <t>Cost of stress management course</t>
  </si>
  <si>
    <t>UK Council for Psychotherapy</t>
  </si>
  <si>
    <t>Connexions staff</t>
  </si>
  <si>
    <t>Trained to deliver good quality accurate and up to date sexual health support</t>
  </si>
  <si>
    <t>Staff are trained to deliver approved sexual health support for young people, improving their skills base</t>
  </si>
  <si>
    <t xml:space="preserve">Percentage of staff reporting that they personally benefited from the increased skills 'a great deal' (73%) multiplied by the number of staff trained </t>
  </si>
  <si>
    <t>Voting handsets</t>
  </si>
  <si>
    <t>Cost of personal trainer for 12 people  (£1,000) per person</t>
  </si>
  <si>
    <t>Total</t>
  </si>
  <si>
    <t>Present value of each year (after discounting)</t>
  </si>
  <si>
    <t>Total Present Value (PV)</t>
  </si>
  <si>
    <t>Net Present Value (PV minus the investment)</t>
  </si>
  <si>
    <t>Social Return £ per £</t>
  </si>
  <si>
    <r>
      <t xml:space="preserve">Year 1 </t>
    </r>
    <r>
      <rPr>
        <sz val="12"/>
        <rFont val="Batang"/>
        <family val="1"/>
      </rPr>
      <t xml:space="preserve">  (after activity)</t>
    </r>
  </si>
  <si>
    <t>1970's birth Cohort Study, APS, ASHE (see report)</t>
  </si>
  <si>
    <t xml:space="preserve">Department of Health (see report) </t>
  </si>
  <si>
    <t>Audit Commission/York University (see report)</t>
  </si>
  <si>
    <t>National Minimum Wage (see report)</t>
  </si>
  <si>
    <t>CSSP info (see report)</t>
  </si>
  <si>
    <t>NHS unit costs</t>
  </si>
  <si>
    <t>Teenage Pregnancy Unit (see report)</t>
  </si>
  <si>
    <t>Greater peace of mind because of better sexual health support resulting in reducing the likelihood of them becoming a grandparent early</t>
  </si>
  <si>
    <t>Improved family life because of better sexual health support resulting in reducing the likelihood their child taking risks</t>
  </si>
  <si>
    <t>NHS unit cost of termination = £623 * liklihood of a termination (57%)</t>
  </si>
  <si>
    <t>Public spending on supporting a teen birth for the first year  = £15,305 *liklihood of a birth (43%)</t>
  </si>
  <si>
    <t>Value of risk for those taking pregnancy test = 9.1% (chance of positive tests) * value of becoming a teen mother (above)</t>
  </si>
  <si>
    <t>Long  term impact of being more likely to live with an unemployed partner = 7.5%  * loss of approx  £18,000 (average wage for low skilled employee) * 14 years (£18,900) * liklihood of a birth</t>
  </si>
  <si>
    <t>Emotional cost = one hour a weeks counseling over a year (£2,085) for 27% of teen mothers (40% suffer PND, compared to 13% of older mothers) (£563) * liklihood of a birth</t>
  </si>
  <si>
    <t xml:space="preserve">Cost of additional Chlamydia treatment (£800) for 4.1% of  tests </t>
  </si>
  <si>
    <t>Cost of supporting a young person who is NEET</t>
  </si>
  <si>
    <t>Outputs</t>
  </si>
  <si>
    <t>Summary of activity in numbers June 1st 2009 to June 1st 2010</t>
  </si>
  <si>
    <t xml:space="preserve">Number of visits = 1,134   </t>
  </si>
  <si>
    <t>Number of pregnancy testing interventions = 158</t>
  </si>
  <si>
    <t>Number of Chlamydia tests =  100</t>
  </si>
  <si>
    <t>No of Condoms interventions = 791</t>
  </si>
  <si>
    <t>Outputs of CSSP as above</t>
  </si>
  <si>
    <t>Number of staff trained = 50</t>
  </si>
  <si>
    <t>No of YP seen = 696</t>
  </si>
  <si>
    <t>1970's birth Cohort Study, APS, ASHE,Department of Health, Connexions CSSP data (see report)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</si>
</sst>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£&quot;#,##0.00"/>
    <numFmt numFmtId="167" formatCode="#,###,###,##0"/>
    <numFmt numFmtId="168" formatCode="&quot;£&quot;##,###,###,###,###,###,###,###,###,###,###,###,##0"/>
    <numFmt numFmtId="169" formatCode="#,##0.0"/>
    <numFmt numFmtId="170" formatCode="&quot;£&quot;#,##0"/>
    <numFmt numFmtId="171" formatCode="####.0"/>
    <numFmt numFmtId="172" formatCode="###0"/>
    <numFmt numFmtId="173" formatCode="dd/mm/yyyy;@"/>
    <numFmt numFmtId="174" formatCode="0.0000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Batang"/>
      <family val="1"/>
    </font>
    <font>
      <sz val="12"/>
      <name val="Batang"/>
      <family val="1"/>
    </font>
    <font>
      <u val="single"/>
      <sz val="12"/>
      <name val="Batang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>
        <color indexed="9"/>
      </top>
      <bottom style="thin">
        <color indexed="9"/>
      </bottom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</border>
    <border>
      <left/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medium">
        <color indexed="15"/>
      </left>
      <right style="medium">
        <color indexed="15"/>
      </right>
      <top style="medium">
        <color indexed="15"/>
      </top>
      <bottom/>
    </border>
    <border>
      <left style="medium">
        <color indexed="15"/>
      </left>
      <right style="medium">
        <color indexed="15"/>
      </right>
      <top style="medium">
        <color indexed="1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medium">
        <color indexed="15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n"/>
      <right style="thin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n">
        <color indexed="9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>
        <color indexed="15"/>
      </left>
      <right style="thin"/>
      <top style="thin"/>
      <bottom/>
    </border>
    <border>
      <left style="medium">
        <color indexed="15"/>
      </left>
      <right style="thin"/>
      <top/>
      <bottom style="thin"/>
    </border>
    <border>
      <left style="thin"/>
      <right/>
      <top style="thin"/>
      <bottom/>
    </border>
    <border>
      <left style="thin"/>
      <right style="medium">
        <color indexed="15"/>
      </right>
      <top style="thin"/>
      <bottom/>
    </border>
    <border>
      <left style="thin"/>
      <right style="medium">
        <color indexed="15"/>
      </right>
      <top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</cellStyleXfs>
  <cellXfs count="224">
    <xf numFmtId="0" fontId="0" fillId="0" borderId="0" xfId="0" applyAlignment="1">
      <alignment/>
    </xf>
    <xf numFmtId="0" fontId="23" fillId="23" borderId="10" xfId="0" applyFont="1" applyFill="1" applyBorder="1" applyAlignment="1" applyProtection="1">
      <alignment horizontal="left" vertical="center" wrapText="1"/>
      <protection locked="0"/>
    </xf>
    <xf numFmtId="0" fontId="23" fillId="23" borderId="11" xfId="0" applyFont="1" applyFill="1" applyBorder="1" applyAlignment="1" applyProtection="1">
      <alignment horizontal="left" vertical="top" wrapText="1"/>
      <protection locked="0"/>
    </xf>
    <xf numFmtId="0" fontId="23" fillId="23" borderId="10" xfId="0" applyFont="1" applyFill="1" applyBorder="1" applyAlignment="1" applyProtection="1">
      <alignment horizontal="left" vertical="top" wrapText="1"/>
      <protection locked="0"/>
    </xf>
    <xf numFmtId="0" fontId="23" fillId="0" borderId="12" xfId="0" applyFont="1" applyFill="1" applyBorder="1" applyAlignment="1" applyProtection="1">
      <alignment horizontal="left" vertical="center" wrapText="1"/>
      <protection locked="0"/>
    </xf>
    <xf numFmtId="0" fontId="24" fillId="24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23" borderId="0" xfId="0" applyFont="1" applyFill="1" applyAlignment="1">
      <alignment horizontal="left" vertical="center" wrapText="1"/>
    </xf>
    <xf numFmtId="0" fontId="24" fillId="23" borderId="13" xfId="0" applyFont="1" applyFill="1" applyBorder="1" applyAlignment="1" applyProtection="1">
      <alignment horizontal="left" vertical="top" wrapText="1"/>
      <protection locked="0"/>
    </xf>
    <xf numFmtId="0" fontId="24" fillId="23" borderId="13" xfId="0" applyFont="1" applyFill="1" applyBorder="1" applyAlignment="1" applyProtection="1">
      <alignment horizontal="center" vertical="center" wrapText="1"/>
      <protection locked="0"/>
    </xf>
    <xf numFmtId="0" fontId="24" fillId="23" borderId="13" xfId="0" applyFont="1" applyFill="1" applyBorder="1" applyAlignment="1" applyProtection="1">
      <alignment horizontal="center" vertical="top" wrapText="1"/>
      <protection locked="0"/>
    </xf>
    <xf numFmtId="166" fontId="24" fillId="23" borderId="13" xfId="0" applyNumberFormat="1" applyFont="1" applyFill="1" applyBorder="1" applyAlignment="1" applyProtection="1">
      <alignment horizontal="left" vertical="top" wrapText="1"/>
      <protection locked="0"/>
    </xf>
    <xf numFmtId="0" fontId="24" fillId="0" borderId="14" xfId="0" applyFont="1" applyFill="1" applyBorder="1" applyAlignment="1" applyProtection="1">
      <alignment horizontal="left" vertical="top" wrapText="1"/>
      <protection locked="0"/>
    </xf>
    <xf numFmtId="164" fontId="2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4" fillId="24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4" fillId="23" borderId="0" xfId="0" applyFont="1" applyFill="1" applyAlignment="1">
      <alignment horizontal="left" vertical="top" wrapText="1"/>
    </xf>
    <xf numFmtId="0" fontId="24" fillId="23" borderId="16" xfId="0" applyFont="1" applyFill="1" applyBorder="1" applyAlignment="1" applyProtection="1">
      <alignment horizontal="left" vertical="top" wrapText="1"/>
      <protection locked="0"/>
    </xf>
    <xf numFmtId="0" fontId="24" fillId="23" borderId="17" xfId="0" applyFont="1" applyFill="1" applyBorder="1" applyAlignment="1" applyProtection="1">
      <alignment horizontal="center" vertical="center" wrapText="1"/>
      <protection locked="0"/>
    </xf>
    <xf numFmtId="0" fontId="23" fillId="23" borderId="15" xfId="0" applyFont="1" applyFill="1" applyBorder="1" applyAlignment="1" applyProtection="1">
      <alignment horizontal="right" vertical="top" wrapText="1"/>
      <protection locked="0"/>
    </xf>
    <xf numFmtId="166" fontId="23" fillId="23" borderId="15" xfId="0" applyNumberFormat="1" applyFont="1" applyFill="1" applyBorder="1" applyAlignment="1">
      <alignment horizontal="right" vertical="top" wrapText="1"/>
    </xf>
    <xf numFmtId="0" fontId="23" fillId="24" borderId="0" xfId="0" applyFont="1" applyFill="1" applyAlignment="1">
      <alignment horizontal="left" vertical="top" wrapText="1"/>
    </xf>
    <xf numFmtId="0" fontId="24" fillId="25" borderId="18" xfId="0" applyFont="1" applyFill="1" applyBorder="1" applyAlignment="1" applyProtection="1">
      <alignment vertical="center" wrapText="1"/>
      <protection locked="0"/>
    </xf>
    <xf numFmtId="0" fontId="24" fillId="25" borderId="15" xfId="0" applyFont="1" applyFill="1" applyBorder="1" applyAlignment="1">
      <alignment horizontal="left" vertical="center" wrapText="1" shrinkToFit="1"/>
    </xf>
    <xf numFmtId="0" fontId="24" fillId="25" borderId="15" xfId="0" applyFont="1" applyFill="1" applyBorder="1" applyAlignment="1" applyProtection="1">
      <alignment vertical="center" wrapText="1"/>
      <protection locked="0"/>
    </xf>
    <xf numFmtId="0" fontId="24" fillId="25" borderId="15" xfId="0" applyFont="1" applyFill="1" applyBorder="1" applyAlignment="1" applyProtection="1">
      <alignment horizontal="center" vertical="center" wrapText="1"/>
      <protection locked="0"/>
    </xf>
    <xf numFmtId="166" fontId="24" fillId="25" borderId="19" xfId="0" applyNumberFormat="1" applyFont="1" applyFill="1" applyBorder="1" applyAlignment="1" applyProtection="1">
      <alignment vertical="center" wrapText="1"/>
      <protection locked="0"/>
    </xf>
    <xf numFmtId="166" fontId="24" fillId="25" borderId="15" xfId="0" applyNumberFormat="1" applyFont="1" applyFill="1" applyBorder="1" applyAlignment="1" applyProtection="1">
      <alignment vertical="center" wrapText="1"/>
      <protection/>
    </xf>
    <xf numFmtId="0" fontId="24" fillId="25" borderId="0" xfId="0" applyFont="1" applyFill="1" applyAlignment="1" applyProtection="1">
      <alignment vertical="center" wrapText="1"/>
      <protection locked="0"/>
    </xf>
    <xf numFmtId="0" fontId="24" fillId="25" borderId="0" xfId="0" applyFont="1" applyFill="1" applyAlignment="1">
      <alignment vertical="center" wrapText="1"/>
    </xf>
    <xf numFmtId="166" fontId="24" fillId="25" borderId="0" xfId="0" applyNumberFormat="1" applyFont="1" applyFill="1" applyAlignment="1">
      <alignment vertical="center" wrapText="1"/>
    </xf>
    <xf numFmtId="0" fontId="24" fillId="25" borderId="20" xfId="0" applyFont="1" applyFill="1" applyBorder="1" applyAlignment="1" applyProtection="1">
      <alignment vertical="center" wrapText="1"/>
      <protection locked="0"/>
    </xf>
    <xf numFmtId="0" fontId="24" fillId="25" borderId="21" xfId="0" applyFont="1" applyFill="1" applyBorder="1" applyAlignment="1" applyProtection="1">
      <alignment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166" fontId="24" fillId="25" borderId="22" xfId="0" applyNumberFormat="1" applyFont="1" applyFill="1" applyBorder="1" applyAlignment="1" applyProtection="1">
      <alignment vertical="center" wrapText="1"/>
      <protection locked="0"/>
    </xf>
    <xf numFmtId="0" fontId="24" fillId="25" borderId="23" xfId="0" applyFont="1" applyFill="1" applyBorder="1" applyAlignment="1" applyProtection="1">
      <alignment horizontal="center" vertical="center" wrapText="1"/>
      <protection locked="0"/>
    </xf>
    <xf numFmtId="0" fontId="24" fillId="25" borderId="23" xfId="0" applyFont="1" applyFill="1" applyBorder="1" applyAlignment="1" applyProtection="1">
      <alignment vertical="center" wrapText="1"/>
      <protection locked="0"/>
    </xf>
    <xf numFmtId="170" fontId="24" fillId="25" borderId="15" xfId="0" applyNumberFormat="1" applyFont="1" applyFill="1" applyBorder="1" applyAlignment="1" applyProtection="1">
      <alignment horizontal="center" vertical="center" wrapText="1"/>
      <protection locked="0"/>
    </xf>
    <xf numFmtId="9" fontId="24" fillId="25" borderId="15" xfId="0" applyNumberFormat="1" applyFont="1" applyFill="1" applyBorder="1" applyAlignment="1" applyProtection="1">
      <alignment horizontal="center" vertical="center" wrapText="1"/>
      <protection locked="0"/>
    </xf>
    <xf numFmtId="9" fontId="24" fillId="25" borderId="23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5" xfId="0" applyNumberFormat="1" applyFont="1" applyFill="1" applyBorder="1" applyAlignment="1">
      <alignment vertical="center" wrapText="1"/>
    </xf>
    <xf numFmtId="0" fontId="24" fillId="25" borderId="24" xfId="0" applyFont="1" applyFill="1" applyBorder="1" applyAlignment="1" applyProtection="1">
      <alignment vertical="center" wrapText="1"/>
      <protection locked="0"/>
    </xf>
    <xf numFmtId="0" fontId="24" fillId="25" borderId="24" xfId="0" applyFont="1" applyFill="1" applyBorder="1" applyAlignment="1" applyProtection="1">
      <alignment horizontal="center" vertical="center" wrapText="1"/>
      <protection locked="0"/>
    </xf>
    <xf numFmtId="0" fontId="24" fillId="25" borderId="15" xfId="0" applyFont="1" applyFill="1" applyBorder="1" applyAlignment="1">
      <alignment horizontal="center" vertical="center" wrapText="1"/>
    </xf>
    <xf numFmtId="9" fontId="24" fillId="25" borderId="25" xfId="0" applyNumberFormat="1" applyFont="1" applyFill="1" applyBorder="1" applyAlignment="1" applyProtection="1">
      <alignment horizontal="center" vertical="center" wrapText="1"/>
      <protection locked="0"/>
    </xf>
    <xf numFmtId="9" fontId="24" fillId="25" borderId="24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26" xfId="0" applyNumberFormat="1" applyFont="1" applyFill="1" applyBorder="1" applyAlignment="1" applyProtection="1">
      <alignment vertical="center" wrapText="1"/>
      <protection locked="0"/>
    </xf>
    <xf numFmtId="0" fontId="25" fillId="25" borderId="0" xfId="54" applyFont="1" applyFill="1" applyAlignment="1" applyProtection="1">
      <alignment vertical="center" wrapText="1"/>
      <protection locked="0"/>
    </xf>
    <xf numFmtId="166" fontId="24" fillId="25" borderId="0" xfId="0" applyNumberFormat="1" applyFont="1" applyFill="1" applyBorder="1" applyAlignment="1" applyProtection="1">
      <alignment vertical="center" wrapText="1"/>
      <protection locked="0"/>
    </xf>
    <xf numFmtId="166" fontId="24" fillId="25" borderId="0" xfId="0" applyNumberFormat="1" applyFont="1" applyFill="1" applyAlignment="1" applyProtection="1">
      <alignment vertical="center" wrapText="1"/>
      <protection locked="0"/>
    </xf>
    <xf numFmtId="166" fontId="24" fillId="4" borderId="15" xfId="0" applyNumberFormat="1" applyFont="1" applyFill="1" applyBorder="1" applyAlignment="1" applyProtection="1">
      <alignment vertical="center" wrapText="1"/>
      <protection locked="0"/>
    </xf>
    <xf numFmtId="166" fontId="24" fillId="25" borderId="18" xfId="0" applyNumberFormat="1" applyFont="1" applyFill="1" applyBorder="1" applyAlignment="1" applyProtection="1">
      <alignment vertical="center" wrapText="1"/>
      <protection/>
    </xf>
    <xf numFmtId="0" fontId="24" fillId="25" borderId="21" xfId="0" applyFont="1" applyFill="1" applyBorder="1" applyAlignment="1">
      <alignment vertical="center" wrapText="1"/>
    </xf>
    <xf numFmtId="0" fontId="24" fillId="4" borderId="18" xfId="0" applyFont="1" applyFill="1" applyBorder="1" applyAlignment="1">
      <alignment horizontal="left" vertical="center" wrapText="1" shrinkToFit="1"/>
    </xf>
    <xf numFmtId="0" fontId="24" fillId="4" borderId="18" xfId="0" applyFont="1" applyFill="1" applyBorder="1" applyAlignment="1" applyProtection="1">
      <alignment vertical="center" wrapText="1"/>
      <protection locked="0"/>
    </xf>
    <xf numFmtId="0" fontId="24" fillId="4" borderId="25" xfId="0" applyFont="1" applyFill="1" applyBorder="1" applyAlignment="1" applyProtection="1">
      <alignment vertical="center" wrapText="1"/>
      <protection locked="0"/>
    </xf>
    <xf numFmtId="0" fontId="24" fillId="4" borderId="15" xfId="0" applyFont="1" applyFill="1" applyBorder="1" applyAlignment="1" applyProtection="1">
      <alignment vertical="center" wrapText="1"/>
      <protection locked="0"/>
    </xf>
    <xf numFmtId="166" fontId="24" fillId="4" borderId="15" xfId="0" applyNumberFormat="1" applyFont="1" applyFill="1" applyBorder="1" applyAlignment="1" applyProtection="1">
      <alignment horizontal="center" vertical="center" wrapText="1"/>
      <protection locked="0"/>
    </xf>
    <xf numFmtId="166" fontId="24" fillId="4" borderId="0" xfId="0" applyNumberFormat="1" applyFont="1" applyFill="1" applyBorder="1" applyAlignment="1">
      <alignment horizontal="center" vertical="center" wrapText="1"/>
    </xf>
    <xf numFmtId="166" fontId="24" fillId="4" borderId="15" xfId="0" applyNumberFormat="1" applyFont="1" applyFill="1" applyBorder="1" applyAlignment="1" applyProtection="1">
      <alignment vertical="center" wrapText="1"/>
      <protection/>
    </xf>
    <xf numFmtId="0" fontId="24" fillId="4" borderId="0" xfId="0" applyFont="1" applyFill="1" applyAlignment="1" applyProtection="1">
      <alignment vertical="center" wrapText="1"/>
      <protection locked="0"/>
    </xf>
    <xf numFmtId="0" fontId="24" fillId="4" borderId="0" xfId="0" applyFont="1" applyFill="1" applyAlignment="1">
      <alignment vertical="center" wrapText="1"/>
    </xf>
    <xf numFmtId="166" fontId="24" fillId="4" borderId="0" xfId="0" applyNumberFormat="1" applyFont="1" applyFill="1" applyAlignment="1">
      <alignment vertical="center" wrapText="1"/>
    </xf>
    <xf numFmtId="0" fontId="24" fillId="4" borderId="15" xfId="0" applyFont="1" applyFill="1" applyBorder="1" applyAlignment="1" applyProtection="1">
      <alignment horizontal="center" vertical="center" wrapText="1"/>
      <protection locked="0"/>
    </xf>
    <xf numFmtId="166" fontId="24" fillId="4" borderId="0" xfId="0" applyNumberFormat="1" applyFont="1" applyFill="1" applyBorder="1" applyAlignment="1">
      <alignment vertical="center" wrapText="1"/>
    </xf>
    <xf numFmtId="166" fontId="24" fillId="4" borderId="0" xfId="0" applyNumberFormat="1" applyFont="1" applyFill="1" applyAlignment="1" applyProtection="1">
      <alignment vertical="center" wrapText="1"/>
      <protection locked="0"/>
    </xf>
    <xf numFmtId="166" fontId="24" fillId="4" borderId="18" xfId="0" applyNumberFormat="1" applyFont="1" applyFill="1" applyBorder="1" applyAlignment="1" applyProtection="1">
      <alignment vertical="center" wrapText="1"/>
      <protection locked="0"/>
    </xf>
    <xf numFmtId="0" fontId="24" fillId="4" borderId="15" xfId="0" applyFont="1" applyFill="1" applyBorder="1" applyAlignment="1">
      <alignment horizontal="left" vertical="center" wrapText="1" shrinkToFit="1"/>
    </xf>
    <xf numFmtId="0" fontId="24" fillId="4" borderId="24" xfId="0" applyFont="1" applyFill="1" applyBorder="1" applyAlignment="1" applyProtection="1">
      <alignment vertical="center" wrapText="1"/>
      <protection locked="0"/>
    </xf>
    <xf numFmtId="0" fontId="24" fillId="4" borderId="27" xfId="0" applyFont="1" applyFill="1" applyBorder="1" applyAlignment="1" applyProtection="1">
      <alignment horizontal="center" vertical="center" wrapText="1"/>
      <protection locked="0"/>
    </xf>
    <xf numFmtId="170" fontId="24" fillId="4" borderId="0" xfId="0" applyNumberFormat="1" applyFont="1" applyFill="1" applyAlignment="1">
      <alignment horizontal="center" vertical="center" wrapText="1"/>
    </xf>
    <xf numFmtId="9" fontId="24" fillId="4" borderId="15" xfId="0" applyNumberFormat="1" applyFont="1" applyFill="1" applyBorder="1" applyAlignment="1" applyProtection="1">
      <alignment horizontal="center" vertical="center" wrapText="1"/>
      <protection locked="0"/>
    </xf>
    <xf numFmtId="9" fontId="24" fillId="4" borderId="24" xfId="0" applyNumberFormat="1" applyFont="1" applyFill="1" applyBorder="1" applyAlignment="1" applyProtection="1">
      <alignment horizontal="center" vertical="center" wrapText="1"/>
      <protection locked="0"/>
    </xf>
    <xf numFmtId="166" fontId="24" fillId="4" borderId="15" xfId="0" applyNumberFormat="1" applyFont="1" applyFill="1" applyBorder="1" applyAlignment="1">
      <alignment vertical="center" wrapText="1"/>
    </xf>
    <xf numFmtId="170" fontId="24" fillId="25" borderId="28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vertical="center" wrapText="1"/>
    </xf>
    <xf numFmtId="170" fontId="24" fillId="4" borderId="15" xfId="0" applyNumberFormat="1" applyFont="1" applyFill="1" applyBorder="1" applyAlignment="1">
      <alignment horizontal="center" vertical="center" wrapText="1"/>
    </xf>
    <xf numFmtId="166" fontId="24" fillId="4" borderId="0" xfId="0" applyNumberFormat="1" applyFont="1" applyFill="1" applyBorder="1" applyAlignment="1" applyProtection="1">
      <alignment vertical="center" wrapText="1"/>
      <protection locked="0"/>
    </xf>
    <xf numFmtId="0" fontId="24" fillId="22" borderId="18" xfId="0" applyFont="1" applyFill="1" applyBorder="1" applyAlignment="1" applyProtection="1">
      <alignment vertical="center" wrapText="1"/>
      <protection locked="0"/>
    </xf>
    <xf numFmtId="0" fontId="24" fillId="22" borderId="29" xfId="0" applyFont="1" applyFill="1" applyBorder="1" applyAlignment="1" applyProtection="1">
      <alignment vertical="center" wrapText="1"/>
      <protection locked="0"/>
    </xf>
    <xf numFmtId="166" fontId="24" fillId="22" borderId="10" xfId="0" applyNumberFormat="1" applyFont="1" applyFill="1" applyBorder="1" applyAlignment="1" applyProtection="1">
      <alignment vertical="center" wrapText="1"/>
      <protection locked="0"/>
    </xf>
    <xf numFmtId="0" fontId="24" fillId="22" borderId="15" xfId="0" applyFont="1" applyFill="1" applyBorder="1" applyAlignment="1">
      <alignment horizontal="left" vertical="center" wrapText="1" shrinkToFit="1"/>
    </xf>
    <xf numFmtId="0" fontId="24" fillId="22" borderId="15" xfId="0" applyFont="1" applyFill="1" applyBorder="1" applyAlignment="1" applyProtection="1">
      <alignment vertical="center" wrapText="1"/>
      <protection locked="0"/>
    </xf>
    <xf numFmtId="0" fontId="24" fillId="22" borderId="0" xfId="0" applyFont="1" applyFill="1" applyAlignment="1">
      <alignment horizontal="center" vertical="center"/>
    </xf>
    <xf numFmtId="170" fontId="24" fillId="22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22" borderId="15" xfId="54" applyFont="1" applyFill="1" applyBorder="1" applyAlignment="1" applyProtection="1">
      <alignment horizontal="center" vertical="center" wrapText="1"/>
      <protection locked="0"/>
    </xf>
    <xf numFmtId="9" fontId="24" fillId="22" borderId="24" xfId="0" applyNumberFormat="1" applyFont="1" applyFill="1" applyBorder="1" applyAlignment="1" applyProtection="1">
      <alignment horizontal="center" vertical="center" wrapText="1"/>
      <protection locked="0"/>
    </xf>
    <xf numFmtId="166" fontId="24" fillId="22" borderId="15" xfId="0" applyNumberFormat="1" applyFont="1" applyFill="1" applyBorder="1" applyAlignment="1">
      <alignment vertical="center" wrapText="1"/>
    </xf>
    <xf numFmtId="166" fontId="24" fillId="22" borderId="0" xfId="0" applyNumberFormat="1" applyFont="1" applyFill="1" applyBorder="1" applyAlignment="1" applyProtection="1">
      <alignment vertical="center" wrapText="1"/>
      <protection locked="0"/>
    </xf>
    <xf numFmtId="166" fontId="24" fillId="22" borderId="15" xfId="0" applyNumberFormat="1" applyFont="1" applyFill="1" applyBorder="1" applyAlignment="1" applyProtection="1">
      <alignment vertical="center" wrapText="1"/>
      <protection/>
    </xf>
    <xf numFmtId="0" fontId="24" fillId="22" borderId="0" xfId="0" applyFont="1" applyFill="1" applyAlignment="1">
      <alignment vertical="center" wrapText="1"/>
    </xf>
    <xf numFmtId="166" fontId="24" fillId="22" borderId="0" xfId="0" applyNumberFormat="1" applyFont="1" applyFill="1" applyAlignment="1">
      <alignment vertical="center" wrapText="1"/>
    </xf>
    <xf numFmtId="0" fontId="24" fillId="22" borderId="21" xfId="0" applyFont="1" applyFill="1" applyBorder="1" applyAlignment="1" applyProtection="1">
      <alignment vertical="center" wrapText="1"/>
      <protection locked="0"/>
    </xf>
    <xf numFmtId="0" fontId="24" fillId="22" borderId="30" xfId="0" applyFont="1" applyFill="1" applyBorder="1" applyAlignment="1" applyProtection="1">
      <alignment vertical="center" wrapText="1"/>
      <protection locked="0"/>
    </xf>
    <xf numFmtId="166" fontId="24" fillId="22" borderId="31" xfId="0" applyNumberFormat="1" applyFont="1" applyFill="1" applyBorder="1" applyAlignment="1" applyProtection="1">
      <alignment vertical="center" wrapText="1"/>
      <protection locked="0"/>
    </xf>
    <xf numFmtId="0" fontId="24" fillId="22" borderId="15" xfId="0" applyFont="1" applyFill="1" applyBorder="1" applyAlignment="1" applyProtection="1">
      <alignment horizontal="center" vertical="center" wrapText="1"/>
      <protection locked="0"/>
    </xf>
    <xf numFmtId="0" fontId="24" fillId="22" borderId="15" xfId="0" applyFont="1" applyFill="1" applyBorder="1" applyAlignment="1">
      <alignment horizontal="center" vertical="center" wrapText="1"/>
    </xf>
    <xf numFmtId="9" fontId="24" fillId="22" borderId="25" xfId="0" applyNumberFormat="1" applyFont="1" applyFill="1" applyBorder="1" applyAlignment="1" applyProtection="1">
      <alignment horizontal="center" vertical="center" wrapText="1"/>
      <protection locked="0"/>
    </xf>
    <xf numFmtId="166" fontId="24" fillId="22" borderId="32" xfId="0" applyNumberFormat="1" applyFont="1" applyFill="1" applyBorder="1" applyAlignment="1" applyProtection="1">
      <alignment vertical="center" wrapText="1"/>
      <protection locked="0"/>
    </xf>
    <xf numFmtId="166" fontId="13" fillId="22" borderId="0" xfId="54" applyNumberFormat="1" applyFill="1" applyAlignment="1" applyProtection="1">
      <alignment vertical="center" wrapText="1"/>
      <protection locked="0"/>
    </xf>
    <xf numFmtId="166" fontId="24" fillId="25" borderId="18" xfId="0" applyNumberFormat="1" applyFont="1" applyFill="1" applyBorder="1" applyAlignment="1">
      <alignment vertical="center" wrapText="1"/>
    </xf>
    <xf numFmtId="0" fontId="24" fillId="25" borderId="18" xfId="0" applyFont="1" applyFill="1" applyBorder="1" applyAlignment="1">
      <alignment horizontal="center" vertical="center"/>
    </xf>
    <xf numFmtId="0" fontId="24" fillId="25" borderId="28" xfId="0" applyFont="1" applyFill="1" applyBorder="1" applyAlignment="1" applyProtection="1">
      <alignment vertical="center" wrapText="1"/>
      <protection locked="0"/>
    </xf>
    <xf numFmtId="0" fontId="24" fillId="25" borderId="33" xfId="0" applyFont="1" applyFill="1" applyBorder="1" applyAlignment="1" applyProtection="1">
      <alignment vertical="center" wrapText="1"/>
      <protection locked="0"/>
    </xf>
    <xf numFmtId="166" fontId="24" fillId="25" borderId="18" xfId="0" applyNumberFormat="1" applyFont="1" applyFill="1" applyBorder="1" applyAlignment="1" applyProtection="1">
      <alignment vertical="center" wrapText="1"/>
      <protection locked="0"/>
    </xf>
    <xf numFmtId="166" fontId="24" fillId="25" borderId="34" xfId="0" applyNumberFormat="1" applyFont="1" applyFill="1" applyBorder="1" applyAlignment="1" applyProtection="1">
      <alignment vertical="center" wrapText="1"/>
      <protection locked="0"/>
    </xf>
    <xf numFmtId="0" fontId="24" fillId="25" borderId="35" xfId="0" applyFont="1" applyFill="1" applyBorder="1" applyAlignment="1" applyProtection="1">
      <alignment vertical="center" wrapText="1"/>
      <protection locked="0"/>
    </xf>
    <xf numFmtId="166" fontId="24" fillId="25" borderId="21" xfId="0" applyNumberFormat="1" applyFont="1" applyFill="1" applyBorder="1" applyAlignment="1" applyProtection="1">
      <alignment vertical="center" wrapText="1"/>
      <protection locked="0"/>
    </xf>
    <xf numFmtId="0" fontId="24" fillId="25" borderId="21" xfId="0" applyFont="1" applyFill="1" applyBorder="1" applyAlignment="1">
      <alignment vertical="center" wrapText="1"/>
    </xf>
    <xf numFmtId="166" fontId="24" fillId="25" borderId="36" xfId="0" applyNumberFormat="1" applyFont="1" applyFill="1" applyBorder="1" applyAlignment="1" applyProtection="1">
      <alignment vertical="center" wrapText="1"/>
      <protection locked="0"/>
    </xf>
    <xf numFmtId="0" fontId="24" fillId="24" borderId="15" xfId="0" applyFont="1" applyFill="1" applyBorder="1" applyAlignment="1">
      <alignment wrapText="1"/>
    </xf>
    <xf numFmtId="0" fontId="24" fillId="24" borderId="15" xfId="0" applyFont="1" applyFill="1" applyBorder="1" applyAlignment="1">
      <alignment wrapText="1"/>
    </xf>
    <xf numFmtId="166" fontId="24" fillId="24" borderId="15" xfId="0" applyNumberFormat="1" applyFont="1" applyFill="1" applyBorder="1" applyAlignment="1">
      <alignment wrapText="1"/>
    </xf>
    <xf numFmtId="0" fontId="24" fillId="0" borderId="15" xfId="0" applyFont="1" applyBorder="1" applyAlignment="1">
      <alignment wrapText="1"/>
    </xf>
    <xf numFmtId="0" fontId="24" fillId="24" borderId="15" xfId="0" applyFont="1" applyFill="1" applyBorder="1" applyAlignment="1">
      <alignment horizontal="center" vertical="center" wrapText="1"/>
    </xf>
    <xf numFmtId="166" fontId="24" fillId="24" borderId="15" xfId="0" applyNumberFormat="1" applyFont="1" applyFill="1" applyBorder="1" applyAlignment="1">
      <alignment wrapText="1"/>
    </xf>
    <xf numFmtId="0" fontId="24" fillId="24" borderId="15" xfId="0" applyFont="1" applyFill="1" applyBorder="1" applyAlignment="1">
      <alignment horizontal="center" wrapText="1"/>
    </xf>
    <xf numFmtId="166" fontId="24" fillId="24" borderId="14" xfId="0" applyNumberFormat="1" applyFont="1" applyFill="1" applyBorder="1" applyAlignment="1">
      <alignment wrapText="1"/>
    </xf>
    <xf numFmtId="166" fontId="24" fillId="24" borderId="15" xfId="0" applyNumberFormat="1" applyFont="1" applyFill="1" applyBorder="1" applyAlignment="1" applyProtection="1">
      <alignment wrapText="1"/>
      <protection/>
    </xf>
    <xf numFmtId="166" fontId="24" fillId="24" borderId="0" xfId="0" applyNumberFormat="1" applyFont="1" applyFill="1" applyAlignment="1">
      <alignment wrapText="1"/>
    </xf>
    <xf numFmtId="170" fontId="24" fillId="4" borderId="18" xfId="0" applyNumberFormat="1" applyFont="1" applyFill="1" applyBorder="1" applyAlignment="1">
      <alignment horizontal="center" vertical="center" wrapText="1"/>
    </xf>
    <xf numFmtId="9" fontId="24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166" fontId="24" fillId="0" borderId="0" xfId="0" applyNumberFormat="1" applyFont="1" applyAlignment="1">
      <alignment wrapText="1"/>
    </xf>
    <xf numFmtId="0" fontId="24" fillId="0" borderId="37" xfId="0" applyFont="1" applyFill="1" applyBorder="1" applyAlignment="1">
      <alignment wrapText="1"/>
    </xf>
    <xf numFmtId="165" fontId="24" fillId="0" borderId="0" xfId="0" applyNumberFormat="1" applyFont="1" applyAlignment="1" applyProtection="1">
      <alignment wrapText="1"/>
      <protection/>
    </xf>
    <xf numFmtId="166" fontId="24" fillId="0" borderId="0" xfId="0" applyNumberFormat="1" applyFont="1" applyAlignment="1" applyProtection="1">
      <alignment wrapText="1"/>
      <protection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 wrapText="1"/>
    </xf>
    <xf numFmtId="0" fontId="24" fillId="0" borderId="39" xfId="0" applyFont="1" applyFill="1" applyBorder="1" applyAlignment="1">
      <alignment wrapText="1"/>
    </xf>
    <xf numFmtId="166" fontId="24" fillId="0" borderId="40" xfId="0" applyNumberFormat="1" applyFont="1" applyBorder="1" applyAlignment="1" applyProtection="1">
      <alignment wrapText="1"/>
      <protection/>
    </xf>
    <xf numFmtId="165" fontId="24" fillId="24" borderId="41" xfId="0" applyNumberFormat="1" applyFont="1" applyFill="1" applyBorder="1" applyAlignment="1" applyProtection="1">
      <alignment/>
      <protection/>
    </xf>
    <xf numFmtId="0" fontId="24" fillId="0" borderId="42" xfId="0" applyFont="1" applyBorder="1" applyAlignment="1">
      <alignment wrapText="1"/>
    </xf>
    <xf numFmtId="0" fontId="24" fillId="0" borderId="42" xfId="0" applyFont="1" applyFill="1" applyBorder="1" applyAlignment="1">
      <alignment wrapText="1"/>
    </xf>
    <xf numFmtId="165" fontId="24" fillId="24" borderId="42" xfId="0" applyNumberFormat="1" applyFont="1" applyFill="1" applyBorder="1" applyAlignment="1" applyProtection="1">
      <alignment wrapText="1"/>
      <protection/>
    </xf>
    <xf numFmtId="166" fontId="24" fillId="0" borderId="43" xfId="0" applyNumberFormat="1" applyFont="1" applyBorder="1" applyAlignment="1" applyProtection="1">
      <alignment horizontal="right" vertical="center" wrapText="1"/>
      <protection/>
    </xf>
    <xf numFmtId="165" fontId="24" fillId="24" borderId="44" xfId="0" applyNumberFormat="1" applyFont="1" applyFill="1" applyBorder="1" applyAlignment="1" applyProtection="1">
      <alignment/>
      <protection/>
    </xf>
    <xf numFmtId="0" fontId="24" fillId="0" borderId="45" xfId="0" applyFont="1" applyBorder="1" applyAlignment="1">
      <alignment wrapText="1"/>
    </xf>
    <xf numFmtId="0" fontId="24" fillId="0" borderId="45" xfId="0" applyFont="1" applyFill="1" applyBorder="1" applyAlignment="1">
      <alignment wrapText="1"/>
    </xf>
    <xf numFmtId="165" fontId="24" fillId="24" borderId="45" xfId="0" applyNumberFormat="1" applyFont="1" applyFill="1" applyBorder="1" applyAlignment="1" applyProtection="1">
      <alignment wrapText="1"/>
      <protection/>
    </xf>
    <xf numFmtId="166" fontId="24" fillId="0" borderId="46" xfId="0" applyNumberFormat="1" applyFont="1" applyBorder="1" applyAlignment="1" applyProtection="1">
      <alignment horizontal="right" vertical="center" wrapText="1"/>
      <protection/>
    </xf>
    <xf numFmtId="0" fontId="24" fillId="0" borderId="47" xfId="0" applyFont="1" applyFill="1" applyBorder="1" applyAlignment="1">
      <alignment wrapText="1"/>
    </xf>
    <xf numFmtId="0" fontId="24" fillId="0" borderId="0" xfId="0" applyFont="1" applyAlignment="1">
      <alignment/>
    </xf>
    <xf numFmtId="0" fontId="24" fillId="0" borderId="14" xfId="0" applyFont="1" applyFill="1" applyBorder="1" applyAlignment="1">
      <alignment wrapText="1"/>
    </xf>
    <xf numFmtId="9" fontId="24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166" fontId="24" fillId="4" borderId="18" xfId="0" applyNumberFormat="1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4" fillId="4" borderId="18" xfId="0" applyFont="1" applyFill="1" applyBorder="1" applyAlignment="1" applyProtection="1">
      <alignment vertical="center" wrapText="1"/>
      <protection locked="0"/>
    </xf>
    <xf numFmtId="0" fontId="24" fillId="4" borderId="1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 wrapText="1"/>
    </xf>
    <xf numFmtId="9" fontId="24" fillId="25" borderId="21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5" xfId="0" applyNumberFormat="1" applyFont="1" applyFill="1" applyBorder="1" applyAlignment="1" applyProtection="1">
      <alignment vertical="center" wrapText="1"/>
      <protection/>
    </xf>
    <xf numFmtId="0" fontId="24" fillId="25" borderId="15" xfId="0" applyFont="1" applyFill="1" applyBorder="1" applyAlignment="1">
      <alignment vertical="center" wrapText="1"/>
    </xf>
    <xf numFmtId="170" fontId="24" fillId="25" borderId="10" xfId="0" applyNumberFormat="1" applyFont="1" applyFill="1" applyBorder="1" applyAlignment="1" applyProtection="1">
      <alignment horizontal="center" vertical="center" wrapText="1"/>
      <protection locked="0"/>
    </xf>
    <xf numFmtId="170" fontId="24" fillId="25" borderId="48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4" fillId="25" borderId="21" xfId="0" applyFont="1" applyFill="1" applyBorder="1" applyAlignment="1" applyProtection="1">
      <alignment horizontal="center" vertical="center" wrapText="1"/>
      <protection locked="0"/>
    </xf>
    <xf numFmtId="0" fontId="24" fillId="25" borderId="10" xfId="0" applyFont="1" applyFill="1" applyBorder="1" applyAlignment="1" applyProtection="1">
      <alignment vertical="center" wrapText="1"/>
      <protection locked="0"/>
    </xf>
    <xf numFmtId="0" fontId="24" fillId="25" borderId="48" xfId="0" applyFont="1" applyFill="1" applyBorder="1" applyAlignment="1" applyProtection="1">
      <alignment vertical="center" wrapText="1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48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vertical="center" wrapText="1"/>
      <protection locked="0"/>
    </xf>
    <xf numFmtId="0" fontId="24" fillId="25" borderId="21" xfId="0" applyFont="1" applyFill="1" applyBorder="1" applyAlignment="1" applyProtection="1">
      <alignment vertical="center" wrapText="1"/>
      <protection locked="0"/>
    </xf>
    <xf numFmtId="0" fontId="24" fillId="4" borderId="18" xfId="0" applyFont="1" applyFill="1" applyBorder="1" applyAlignment="1">
      <alignment horizontal="left" vertical="center" wrapText="1" shrinkToFit="1"/>
    </xf>
    <xf numFmtId="0" fontId="24" fillId="4" borderId="21" xfId="0" applyFont="1" applyFill="1" applyBorder="1" applyAlignment="1">
      <alignment horizontal="left" vertical="center" wrapText="1" shrinkToFit="1"/>
    </xf>
    <xf numFmtId="0" fontId="24" fillId="4" borderId="10" xfId="0" applyFont="1" applyFill="1" applyBorder="1" applyAlignment="1" applyProtection="1">
      <alignment vertical="center" wrapText="1"/>
      <protection locked="0"/>
    </xf>
    <xf numFmtId="0" fontId="24" fillId="4" borderId="48" xfId="0" applyFont="1" applyFill="1" applyBorder="1" applyAlignment="1" applyProtection="1">
      <alignment vertical="center" wrapText="1"/>
      <protection locked="0"/>
    </xf>
    <xf numFmtId="0" fontId="24" fillId="22" borderId="49" xfId="0" applyFont="1" applyFill="1" applyBorder="1" applyAlignment="1" applyProtection="1">
      <alignment horizontal="center" vertical="center" wrapText="1"/>
      <protection locked="0"/>
    </xf>
    <xf numFmtId="0" fontId="24" fillId="22" borderId="50" xfId="0" applyFont="1" applyFill="1" applyBorder="1" applyAlignment="1">
      <alignment horizontal="center" vertical="center" wrapText="1"/>
    </xf>
    <xf numFmtId="0" fontId="24" fillId="25" borderId="51" xfId="0" applyFont="1" applyFill="1" applyBorder="1" applyAlignment="1">
      <alignment horizontal="left" vertical="center" wrapText="1" shrinkToFit="1"/>
    </xf>
    <xf numFmtId="0" fontId="24" fillId="25" borderId="52" xfId="0" applyFont="1" applyFill="1" applyBorder="1" applyAlignment="1">
      <alignment wrapText="1"/>
    </xf>
    <xf numFmtId="0" fontId="24" fillId="4" borderId="18" xfId="0" applyFont="1" applyFill="1" applyBorder="1" applyAlignment="1" applyProtection="1">
      <alignment horizontal="center" vertical="center" wrapText="1"/>
      <protection locked="0"/>
    </xf>
    <xf numFmtId="0" fontId="24" fillId="4" borderId="20" xfId="0" applyFont="1" applyFill="1" applyBorder="1" applyAlignment="1" applyProtection="1">
      <alignment horizontal="center" vertical="center" wrapText="1"/>
      <protection locked="0"/>
    </xf>
    <xf numFmtId="0" fontId="24" fillId="4" borderId="20" xfId="0" applyFont="1" applyFill="1" applyBorder="1" applyAlignment="1" applyProtection="1">
      <alignment vertical="center" wrapText="1"/>
      <protection locked="0"/>
    </xf>
    <xf numFmtId="0" fontId="24" fillId="4" borderId="33" xfId="0" applyFont="1" applyFill="1" applyBorder="1" applyAlignment="1" applyProtection="1">
      <alignment vertical="center" wrapText="1"/>
      <protection locked="0"/>
    </xf>
    <xf numFmtId="0" fontId="24" fillId="4" borderId="35" xfId="0" applyFont="1" applyFill="1" applyBorder="1" applyAlignment="1">
      <alignment vertical="center" wrapText="1"/>
    </xf>
    <xf numFmtId="166" fontId="24" fillId="4" borderId="15" xfId="0" applyNumberFormat="1" applyFont="1" applyFill="1" applyBorder="1" applyAlignment="1" applyProtection="1">
      <alignment vertical="center" wrapText="1"/>
      <protection locked="0"/>
    </xf>
    <xf numFmtId="166" fontId="24" fillId="4" borderId="15" xfId="0" applyNumberFormat="1" applyFont="1" applyFill="1" applyBorder="1" applyAlignment="1">
      <alignment vertical="center" wrapText="1"/>
    </xf>
    <xf numFmtId="0" fontId="24" fillId="25" borderId="33" xfId="0" applyFont="1" applyFill="1" applyBorder="1" applyAlignment="1" applyProtection="1">
      <alignment horizontal="center" vertical="center" wrapText="1"/>
      <protection locked="0"/>
    </xf>
    <xf numFmtId="0" fontId="24" fillId="25" borderId="53" xfId="0" applyFont="1" applyFill="1" applyBorder="1" applyAlignment="1">
      <alignment horizontal="center" vertical="center" wrapText="1"/>
    </xf>
    <xf numFmtId="0" fontId="24" fillId="25" borderId="35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left" vertical="center" wrapText="1" shrinkToFit="1"/>
    </xf>
    <xf numFmtId="0" fontId="24" fillId="25" borderId="20" xfId="0" applyFont="1" applyFill="1" applyBorder="1" applyAlignment="1">
      <alignment vertical="center" wrapText="1"/>
    </xf>
    <xf numFmtId="0" fontId="24" fillId="25" borderId="51" xfId="0" applyFont="1" applyFill="1" applyBorder="1" applyAlignment="1" applyProtection="1">
      <alignment vertical="center" wrapText="1"/>
      <protection locked="0"/>
    </xf>
    <xf numFmtId="0" fontId="24" fillId="25" borderId="54" xfId="0" applyFont="1" applyFill="1" applyBorder="1" applyAlignment="1">
      <alignment vertical="center" wrapText="1"/>
    </xf>
    <xf numFmtId="0" fontId="24" fillId="25" borderId="52" xfId="0" applyFont="1" applyFill="1" applyBorder="1" applyAlignment="1">
      <alignment vertical="center" wrapText="1"/>
    </xf>
    <xf numFmtId="166" fontId="24" fillId="25" borderId="33" xfId="0" applyNumberFormat="1" applyFont="1" applyFill="1" applyBorder="1" applyAlignment="1" applyProtection="1">
      <alignment vertical="center" wrapText="1"/>
      <protection locked="0"/>
    </xf>
    <xf numFmtId="0" fontId="24" fillId="25" borderId="53" xfId="0" applyFont="1" applyFill="1" applyBorder="1" applyAlignment="1">
      <alignment vertical="center" wrapText="1"/>
    </xf>
    <xf numFmtId="0" fontId="24" fillId="25" borderId="35" xfId="0" applyFont="1" applyFill="1" applyBorder="1" applyAlignment="1">
      <alignment vertical="center" wrapText="1"/>
    </xf>
    <xf numFmtId="0" fontId="24" fillId="25" borderId="20" xfId="0" applyFont="1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0" fontId="23" fillId="23" borderId="55" xfId="0" applyFont="1" applyFill="1" applyBorder="1" applyAlignment="1" applyProtection="1">
      <alignment horizontal="left" vertical="center"/>
      <protection locked="0"/>
    </xf>
    <xf numFmtId="0" fontId="23" fillId="23" borderId="42" xfId="0" applyFont="1" applyFill="1" applyBorder="1" applyAlignment="1" applyProtection="1">
      <alignment horizontal="left" vertical="center"/>
      <protection locked="0"/>
    </xf>
    <xf numFmtId="0" fontId="23" fillId="23" borderId="23" xfId="0" applyFont="1" applyFill="1" applyBorder="1" applyAlignment="1" applyProtection="1">
      <alignment horizontal="left" vertical="center"/>
      <protection locked="0"/>
    </xf>
    <xf numFmtId="0" fontId="24" fillId="23" borderId="10" xfId="0" applyFont="1" applyFill="1" applyBorder="1" applyAlignment="1" applyProtection="1">
      <alignment horizontal="left" vertical="top" wrapText="1"/>
      <protection locked="0"/>
    </xf>
    <xf numFmtId="0" fontId="24" fillId="23" borderId="48" xfId="0" applyFont="1" applyFill="1" applyBorder="1" applyAlignment="1" applyProtection="1">
      <alignment horizontal="left" vertical="top" wrapText="1"/>
      <protection locked="0"/>
    </xf>
    <xf numFmtId="0" fontId="24" fillId="23" borderId="56" xfId="0" applyFont="1" applyFill="1" applyBorder="1" applyAlignment="1" applyProtection="1">
      <alignment horizontal="left" vertical="top" wrapText="1"/>
      <protection locked="0"/>
    </xf>
    <xf numFmtId="0" fontId="24" fillId="23" borderId="57" xfId="0" applyFont="1" applyFill="1" applyBorder="1" applyAlignment="1" applyProtection="1">
      <alignment horizontal="left" vertical="top" wrapText="1"/>
      <protection locked="0"/>
    </xf>
    <xf numFmtId="0" fontId="23" fillId="23" borderId="13" xfId="0" applyFont="1" applyFill="1" applyBorder="1" applyAlignment="1" applyProtection="1">
      <alignment horizontal="left" vertical="center" wrapText="1"/>
      <protection locked="0"/>
    </xf>
    <xf numFmtId="0" fontId="23" fillId="23" borderId="55" xfId="0" applyFont="1" applyFill="1" applyBorder="1" applyAlignment="1" applyProtection="1">
      <alignment horizontal="left" vertical="top" wrapText="1"/>
      <protection locked="0"/>
    </xf>
    <xf numFmtId="0" fontId="23" fillId="23" borderId="23" xfId="0" applyFont="1" applyFill="1" applyBorder="1" applyAlignment="1" applyProtection="1">
      <alignment horizontal="left" vertical="top" wrapText="1"/>
      <protection locked="0"/>
    </xf>
    <xf numFmtId="0" fontId="24" fillId="23" borderId="55" xfId="0" applyFont="1" applyFill="1" applyBorder="1" applyAlignment="1" applyProtection="1">
      <alignment horizontal="left" vertical="top" wrapText="1"/>
      <protection locked="0"/>
    </xf>
    <xf numFmtId="0" fontId="24" fillId="23" borderId="23" xfId="0" applyFont="1" applyFill="1" applyBorder="1" applyAlignment="1" applyProtection="1">
      <alignment horizontal="left" vertical="top" wrapText="1"/>
      <protection locked="0"/>
    </xf>
    <xf numFmtId="0" fontId="24" fillId="25" borderId="53" xfId="0" applyFont="1" applyFill="1" applyBorder="1" applyAlignment="1" applyProtection="1">
      <alignment vertical="center" wrapText="1"/>
      <protection locked="0"/>
    </xf>
    <xf numFmtId="0" fontId="24" fillId="25" borderId="35" xfId="0" applyFont="1" applyFill="1" applyBorder="1" applyAlignment="1" applyProtection="1">
      <alignment vertical="center" wrapText="1"/>
      <protection locked="0"/>
    </xf>
    <xf numFmtId="0" fontId="23" fillId="23" borderId="55" xfId="0" applyFont="1" applyFill="1" applyBorder="1" applyAlignment="1" applyProtection="1">
      <alignment horizontal="left" vertical="center" wrapText="1"/>
      <protection locked="0"/>
    </xf>
    <xf numFmtId="0" fontId="23" fillId="23" borderId="23" xfId="0" applyFont="1" applyFill="1" applyBorder="1" applyAlignment="1" applyProtection="1">
      <alignment horizontal="left" vertical="center" wrapText="1"/>
      <protection locked="0"/>
    </xf>
    <xf numFmtId="0" fontId="24" fillId="23" borderId="31" xfId="0" applyFont="1" applyFill="1" applyBorder="1" applyAlignment="1" applyProtection="1">
      <alignment horizontal="left" vertical="top" wrapText="1"/>
      <protection locked="0"/>
    </xf>
    <xf numFmtId="166" fontId="24" fillId="23" borderId="10" xfId="0" applyNumberFormat="1" applyFont="1" applyFill="1" applyBorder="1" applyAlignment="1" applyProtection="1">
      <alignment horizontal="right" vertical="top" wrapText="1"/>
      <protection locked="0"/>
    </xf>
    <xf numFmtId="166" fontId="24" fillId="23" borderId="48" xfId="0" applyNumberFormat="1" applyFont="1" applyFill="1" applyBorder="1" applyAlignment="1" applyProtection="1">
      <alignment horizontal="right" vertical="top" wrapText="1"/>
      <protection locked="0"/>
    </xf>
    <xf numFmtId="0" fontId="23" fillId="23" borderId="58" xfId="0" applyFont="1" applyFill="1" applyBorder="1" applyAlignment="1" applyProtection="1">
      <alignment horizontal="left" vertical="center" wrapText="1"/>
      <protection locked="0"/>
    </xf>
    <xf numFmtId="0" fontId="24" fillId="23" borderId="59" xfId="0" applyFont="1" applyFill="1" applyBorder="1" applyAlignment="1" applyProtection="1">
      <alignment horizontal="left" vertical="top" wrapText="1"/>
      <protection locked="0"/>
    </xf>
    <xf numFmtId="0" fontId="24" fillId="23" borderId="60" xfId="0" applyFont="1" applyFill="1" applyBorder="1" applyAlignment="1" applyProtection="1">
      <alignment horizontal="left" vertical="top" wrapText="1"/>
      <protection locked="0"/>
    </xf>
    <xf numFmtId="0" fontId="24" fillId="4" borderId="61" xfId="0" applyFont="1" applyFill="1" applyBorder="1" applyAlignment="1" applyProtection="1">
      <alignment horizontal="center" vertical="center" wrapText="1"/>
      <protection locked="0"/>
    </xf>
    <xf numFmtId="0" fontId="24" fillId="4" borderId="62" xfId="0" applyFont="1" applyFill="1" applyBorder="1" applyAlignment="1" applyProtection="1">
      <alignment horizontal="center" vertical="center" wrapText="1"/>
      <protection locked="0"/>
    </xf>
    <xf numFmtId="0" fontId="24" fillId="22" borderId="10" xfId="0" applyFont="1" applyFill="1" applyBorder="1" applyAlignment="1">
      <alignment vertical="center" wrapText="1"/>
    </xf>
    <xf numFmtId="0" fontId="24" fillId="22" borderId="31" xfId="0" applyFont="1" applyFill="1" applyBorder="1" applyAlignment="1" applyProtection="1">
      <alignment horizontal="center" vertical="center" wrapText="1"/>
      <protection locked="0"/>
    </xf>
    <xf numFmtId="0" fontId="24" fillId="24" borderId="21" xfId="0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eadings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ow_Headings" xfId="61"/>
    <cellStyle name="Source" xfId="62"/>
    <cellStyle name="Table_Name" xfId="63"/>
    <cellStyle name="Title" xfId="64"/>
    <cellStyle name="Total" xfId="65"/>
    <cellStyle name="Warning Text" xfId="66"/>
    <cellStyle name="Warnings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0</xdr:row>
      <xdr:rowOff>0</xdr:rowOff>
    </xdr:from>
    <xdr:to>
      <xdr:col>23</xdr:col>
      <xdr:colOff>533400</xdr:colOff>
      <xdr:row>0</xdr:row>
      <xdr:rowOff>0</xdr:rowOff>
    </xdr:to>
    <xdr:sp>
      <xdr:nvSpPr>
        <xdr:cNvPr id="1" name="Straight Arrow Connector 7"/>
        <xdr:cNvSpPr>
          <a:spLocks/>
        </xdr:cNvSpPr>
      </xdr:nvSpPr>
      <xdr:spPr>
        <a:xfrm>
          <a:off x="25298400" y="0"/>
          <a:ext cx="3124200" cy="0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5"/>
  <sheetViews>
    <sheetView tabSelected="1" workbookViewId="0" topLeftCell="I1">
      <selection activeCell="N8" sqref="N8"/>
    </sheetView>
  </sheetViews>
  <sheetFormatPr defaultColWidth="9.140625" defaultRowHeight="12.75"/>
  <cols>
    <col min="1" max="4" width="20.421875" style="125" customWidth="1"/>
    <col min="5" max="5" width="23.7109375" style="125" customWidth="1"/>
    <col min="6" max="6" width="43.28125" style="125" customWidth="1"/>
    <col min="7" max="7" width="15.57421875" style="125" customWidth="1"/>
    <col min="8" max="8" width="11.57421875" style="126" customWidth="1"/>
    <col min="9" max="9" width="8.7109375" style="125" customWidth="1"/>
    <col min="10" max="10" width="33.28125" style="125" customWidth="1"/>
    <col min="11" max="11" width="23.00390625" style="127" customWidth="1"/>
    <col min="12" max="12" width="24.8515625" style="125" customWidth="1"/>
    <col min="13" max="13" width="20.8515625" style="125" customWidth="1"/>
    <col min="14" max="14" width="11.421875" style="125" customWidth="1"/>
    <col min="15" max="15" width="12.8515625" style="125" customWidth="1"/>
    <col min="16" max="16" width="9.00390625" style="125" customWidth="1"/>
    <col min="17" max="17" width="16.00390625" style="125" customWidth="1"/>
    <col min="18" max="18" width="12.57421875" style="147" customWidth="1"/>
    <col min="19" max="19" width="15.57421875" style="125" customWidth="1"/>
    <col min="20" max="20" width="15.00390625" style="125" customWidth="1"/>
    <col min="21" max="22" width="12.7109375" style="125" customWidth="1"/>
    <col min="23" max="23" width="13.8515625" style="127" customWidth="1"/>
    <col min="24" max="24" width="12.00390625" style="123" bestFit="1" customWidth="1"/>
    <col min="25" max="26" width="9.140625" style="123" customWidth="1"/>
    <col min="27" max="28" width="10.8515625" style="124" bestFit="1" customWidth="1"/>
    <col min="29" max="65" width="9.140625" style="124" customWidth="1"/>
    <col min="66" max="16384" width="9.140625" style="125" customWidth="1"/>
  </cols>
  <sheetData>
    <row r="1" spans="1:66" s="7" customFormat="1" ht="43.5" thickBot="1">
      <c r="A1" s="1" t="s">
        <v>0</v>
      </c>
      <c r="B1" s="1" t="s">
        <v>1</v>
      </c>
      <c r="C1" s="211" t="s">
        <v>2</v>
      </c>
      <c r="D1" s="212"/>
      <c r="E1" s="216" t="s">
        <v>105</v>
      </c>
      <c r="F1" s="204" t="s">
        <v>3</v>
      </c>
      <c r="G1" s="204"/>
      <c r="H1" s="204"/>
      <c r="I1" s="204"/>
      <c r="J1" s="204"/>
      <c r="K1" s="204"/>
      <c r="L1" s="204"/>
      <c r="M1" s="204"/>
      <c r="N1" s="2" t="s">
        <v>4</v>
      </c>
      <c r="O1" s="2" t="s">
        <v>5</v>
      </c>
      <c r="P1" s="2" t="s">
        <v>6</v>
      </c>
      <c r="Q1" s="3" t="s">
        <v>7</v>
      </c>
      <c r="R1" s="3" t="s">
        <v>8</v>
      </c>
      <c r="S1" s="4"/>
      <c r="T1" s="197" t="s">
        <v>9</v>
      </c>
      <c r="U1" s="198"/>
      <c r="V1" s="198"/>
      <c r="W1" s="198"/>
      <c r="X1" s="199"/>
      <c r="Y1" s="5"/>
      <c r="Z1" s="5"/>
      <c r="AA1" s="5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1:66" s="16" customFormat="1" ht="29.25" customHeight="1" thickBot="1">
      <c r="A2" s="200" t="s">
        <v>10</v>
      </c>
      <c r="B2" s="200" t="s">
        <v>11</v>
      </c>
      <c r="C2" s="200" t="s">
        <v>12</v>
      </c>
      <c r="D2" s="214" t="s">
        <v>13</v>
      </c>
      <c r="E2" s="217" t="s">
        <v>106</v>
      </c>
      <c r="F2" s="8" t="s">
        <v>14</v>
      </c>
      <c r="G2" s="8" t="s">
        <v>15</v>
      </c>
      <c r="H2" s="8" t="s">
        <v>16</v>
      </c>
      <c r="I2" s="9" t="s">
        <v>17</v>
      </c>
      <c r="J2" s="10" t="s">
        <v>18</v>
      </c>
      <c r="K2" s="8" t="s">
        <v>19</v>
      </c>
      <c r="L2" s="11" t="s">
        <v>13</v>
      </c>
      <c r="M2" s="8" t="s">
        <v>16</v>
      </c>
      <c r="N2" s="202" t="s">
        <v>20</v>
      </c>
      <c r="O2" s="200" t="s">
        <v>21</v>
      </c>
      <c r="P2" s="200" t="s">
        <v>22</v>
      </c>
      <c r="Q2" s="200" t="s">
        <v>23</v>
      </c>
      <c r="R2" s="200" t="s">
        <v>24</v>
      </c>
      <c r="S2" s="12"/>
      <c r="T2" s="205" t="s">
        <v>25</v>
      </c>
      <c r="U2" s="206"/>
      <c r="V2" s="13">
        <v>0.035</v>
      </c>
      <c r="W2" s="207"/>
      <c r="X2" s="208"/>
      <c r="Y2" s="14"/>
      <c r="Z2" s="14"/>
      <c r="AA2" s="14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1:66" s="16" customFormat="1" ht="86.25" thickBot="1">
      <c r="A3" s="201"/>
      <c r="B3" s="213"/>
      <c r="C3" s="201"/>
      <c r="D3" s="215"/>
      <c r="E3" s="218"/>
      <c r="F3" s="17" t="s">
        <v>26</v>
      </c>
      <c r="G3" s="17" t="s">
        <v>27</v>
      </c>
      <c r="H3" s="8" t="s">
        <v>28</v>
      </c>
      <c r="I3" s="18" t="s">
        <v>29</v>
      </c>
      <c r="J3" s="10" t="s">
        <v>30</v>
      </c>
      <c r="K3" s="8" t="s">
        <v>31</v>
      </c>
      <c r="L3" s="11" t="s">
        <v>32</v>
      </c>
      <c r="M3" s="8" t="s">
        <v>28</v>
      </c>
      <c r="N3" s="203"/>
      <c r="O3" s="201"/>
      <c r="P3" s="201"/>
      <c r="Q3" s="201"/>
      <c r="R3" s="201"/>
      <c r="S3" s="12"/>
      <c r="T3" s="19" t="s">
        <v>88</v>
      </c>
      <c r="U3" s="19" t="s">
        <v>33</v>
      </c>
      <c r="V3" s="19" t="s">
        <v>34</v>
      </c>
      <c r="W3" s="19" t="s">
        <v>35</v>
      </c>
      <c r="X3" s="20" t="s">
        <v>36</v>
      </c>
      <c r="Y3" s="21"/>
      <c r="Z3" s="14"/>
      <c r="AA3" s="14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28" s="29" customFormat="1" ht="147" customHeight="1">
      <c r="A4" s="184" t="s">
        <v>37</v>
      </c>
      <c r="B4" s="22" t="s">
        <v>38</v>
      </c>
      <c r="C4" s="189" t="s">
        <v>39</v>
      </c>
      <c r="D4" s="192"/>
      <c r="E4" s="22" t="s">
        <v>107</v>
      </c>
      <c r="F4" s="187" t="s">
        <v>40</v>
      </c>
      <c r="G4" s="167" t="s">
        <v>41</v>
      </c>
      <c r="H4" s="103" t="s">
        <v>42</v>
      </c>
      <c r="I4" s="102">
        <v>2.28</v>
      </c>
      <c r="J4" s="103">
        <v>1</v>
      </c>
      <c r="K4" s="24" t="s">
        <v>101</v>
      </c>
      <c r="L4" s="74">
        <v>8369</v>
      </c>
      <c r="M4" s="25" t="s">
        <v>89</v>
      </c>
      <c r="N4" s="122">
        <v>0</v>
      </c>
      <c r="O4" s="122">
        <v>0</v>
      </c>
      <c r="P4" s="122">
        <v>0.435</v>
      </c>
      <c r="Q4" s="122">
        <v>0.75</v>
      </c>
      <c r="R4" s="101">
        <f>+I4*L4*(1-N4)*(1-O4)*(1-P4)</f>
        <v>10780.9458</v>
      </c>
      <c r="S4" s="26"/>
      <c r="T4" s="27">
        <f aca="true" t="shared" si="0" ref="T4:T15">IF(J4&gt;=1,R4,0)</f>
        <v>10780.9458</v>
      </c>
      <c r="U4" s="27">
        <f aca="true" t="shared" si="1" ref="U4:U15">IF(J4&gt;1,T4,0)*(1-Q4)</f>
        <v>0</v>
      </c>
      <c r="V4" s="27">
        <f aca="true" t="shared" si="2" ref="V4:V15">IF(J4&gt;2,U4,0)*(1-Q4)</f>
        <v>0</v>
      </c>
      <c r="W4" s="27">
        <f aca="true" t="shared" si="3" ref="W4:W15">IF(J4&gt;3,V4,0)*(1-Q4)</f>
        <v>0</v>
      </c>
      <c r="X4" s="27">
        <f aca="true" t="shared" si="4" ref="X4:X15">IF(J4&gt;4,W4,0)*(1-Q4)</f>
        <v>0</v>
      </c>
      <c r="Y4" s="28"/>
      <c r="AB4" s="30"/>
    </row>
    <row r="5" spans="1:29" s="29" customFormat="1" ht="156.75" customHeight="1">
      <c r="A5" s="185"/>
      <c r="B5" s="31" t="s">
        <v>43</v>
      </c>
      <c r="C5" s="190"/>
      <c r="D5" s="193"/>
      <c r="E5" s="31" t="s">
        <v>113</v>
      </c>
      <c r="F5" s="187"/>
      <c r="G5" s="168"/>
      <c r="H5" s="188"/>
      <c r="I5" s="154"/>
      <c r="J5" s="151"/>
      <c r="K5" s="22" t="s">
        <v>102</v>
      </c>
      <c r="L5" s="149"/>
      <c r="M5" s="33" t="s">
        <v>90</v>
      </c>
      <c r="N5" s="149"/>
      <c r="O5" s="149"/>
      <c r="P5" s="149"/>
      <c r="Q5" s="149"/>
      <c r="R5" s="151"/>
      <c r="S5" s="34"/>
      <c r="T5" s="27">
        <f t="shared" si="0"/>
        <v>0</v>
      </c>
      <c r="U5" s="27">
        <f t="shared" si="1"/>
        <v>0</v>
      </c>
      <c r="V5" s="27">
        <f t="shared" si="2"/>
        <v>0</v>
      </c>
      <c r="W5" s="27">
        <f t="shared" si="3"/>
        <v>0</v>
      </c>
      <c r="X5" s="27">
        <f t="shared" si="4"/>
        <v>0</v>
      </c>
      <c r="Y5" s="28"/>
      <c r="AB5" s="30"/>
      <c r="AC5" s="30"/>
    </row>
    <row r="6" spans="1:28" s="29" customFormat="1" ht="87" customHeight="1">
      <c r="A6" s="185"/>
      <c r="B6" s="195"/>
      <c r="C6" s="190"/>
      <c r="D6" s="193"/>
      <c r="E6" s="31" t="s">
        <v>108</v>
      </c>
      <c r="F6" s="23" t="s">
        <v>44</v>
      </c>
      <c r="G6" s="24" t="s">
        <v>45</v>
      </c>
      <c r="H6" s="24" t="s">
        <v>42</v>
      </c>
      <c r="I6" s="35">
        <v>248</v>
      </c>
      <c r="J6" s="36">
        <v>1</v>
      </c>
      <c r="K6" s="24" t="s">
        <v>46</v>
      </c>
      <c r="L6" s="37">
        <v>63</v>
      </c>
      <c r="M6" s="25" t="s">
        <v>47</v>
      </c>
      <c r="N6" s="38">
        <v>0.25</v>
      </c>
      <c r="O6" s="39">
        <v>0</v>
      </c>
      <c r="P6" s="39">
        <v>0.659</v>
      </c>
      <c r="Q6" s="39">
        <v>0.75</v>
      </c>
      <c r="R6" s="40">
        <f>+I6*L6*(1-N6)*(1-O6)*(1-P6)</f>
        <v>3995.8379999999997</v>
      </c>
      <c r="S6" s="26"/>
      <c r="T6" s="27">
        <f t="shared" si="0"/>
        <v>3995.8379999999997</v>
      </c>
      <c r="U6" s="27">
        <f t="shared" si="1"/>
        <v>0</v>
      </c>
      <c r="V6" s="27">
        <f t="shared" si="2"/>
        <v>0</v>
      </c>
      <c r="W6" s="27">
        <f t="shared" si="3"/>
        <v>0</v>
      </c>
      <c r="X6" s="27">
        <f t="shared" si="4"/>
        <v>0</v>
      </c>
      <c r="Y6" s="28"/>
      <c r="AB6" s="30"/>
    </row>
    <row r="7" spans="1:28" s="29" customFormat="1" ht="134.25" customHeight="1">
      <c r="A7" s="185"/>
      <c r="B7" s="196"/>
      <c r="C7" s="190"/>
      <c r="D7" s="193"/>
      <c r="E7" s="31" t="s">
        <v>109</v>
      </c>
      <c r="F7" s="23" t="s">
        <v>48</v>
      </c>
      <c r="G7" s="24" t="s">
        <v>49</v>
      </c>
      <c r="H7" s="41" t="s">
        <v>42</v>
      </c>
      <c r="I7" s="42">
        <v>11</v>
      </c>
      <c r="J7" s="41">
        <v>1</v>
      </c>
      <c r="K7" s="24" t="s">
        <v>100</v>
      </c>
      <c r="L7" s="37">
        <v>1771</v>
      </c>
      <c r="M7" s="43" t="s">
        <v>114</v>
      </c>
      <c r="N7" s="44">
        <v>0.1</v>
      </c>
      <c r="O7" s="45">
        <v>0</v>
      </c>
      <c r="P7" s="45">
        <v>0.5</v>
      </c>
      <c r="Q7" s="45">
        <v>0.75</v>
      </c>
      <c r="R7" s="40">
        <f>+I7*L7*(1-N7)*(1-O7)*(1-P7)</f>
        <v>8766.45</v>
      </c>
      <c r="S7" s="46"/>
      <c r="T7" s="27">
        <f t="shared" si="0"/>
        <v>8766.45</v>
      </c>
      <c r="U7" s="27">
        <f t="shared" si="1"/>
        <v>0</v>
      </c>
      <c r="V7" s="27">
        <f t="shared" si="2"/>
        <v>0</v>
      </c>
      <c r="W7" s="27">
        <f t="shared" si="3"/>
        <v>0</v>
      </c>
      <c r="X7" s="27">
        <f t="shared" si="4"/>
        <v>0</v>
      </c>
      <c r="Y7" s="47"/>
      <c r="AB7" s="30"/>
    </row>
    <row r="8" spans="1:28" s="29" customFormat="1" ht="79.5" customHeight="1">
      <c r="A8" s="186"/>
      <c r="B8" s="151"/>
      <c r="C8" s="191"/>
      <c r="D8" s="194"/>
      <c r="E8" s="109" t="s">
        <v>110</v>
      </c>
      <c r="F8" s="23" t="s">
        <v>50</v>
      </c>
      <c r="G8" s="24" t="s">
        <v>51</v>
      </c>
      <c r="H8" s="41" t="s">
        <v>42</v>
      </c>
      <c r="I8" s="42">
        <v>504</v>
      </c>
      <c r="J8" s="41">
        <v>1</v>
      </c>
      <c r="K8" s="24" t="s">
        <v>52</v>
      </c>
      <c r="L8" s="37">
        <v>40</v>
      </c>
      <c r="M8" s="43" t="s">
        <v>53</v>
      </c>
      <c r="N8" s="44">
        <v>0.25</v>
      </c>
      <c r="O8" s="45">
        <v>0</v>
      </c>
      <c r="P8" s="45">
        <v>0.632</v>
      </c>
      <c r="Q8" s="45">
        <v>0.75</v>
      </c>
      <c r="R8" s="40">
        <f>+I8*L8*(1-N8)*(1-O8)*(1-P8)</f>
        <v>5564.16</v>
      </c>
      <c r="S8" s="48"/>
      <c r="T8" s="27">
        <f t="shared" si="0"/>
        <v>5564.16</v>
      </c>
      <c r="U8" s="27">
        <f t="shared" si="1"/>
        <v>0</v>
      </c>
      <c r="V8" s="27">
        <f t="shared" si="2"/>
        <v>0</v>
      </c>
      <c r="W8" s="27">
        <f t="shared" si="3"/>
        <v>0</v>
      </c>
      <c r="X8" s="27">
        <f t="shared" si="4"/>
        <v>0</v>
      </c>
      <c r="Y8" s="49"/>
      <c r="AB8" s="30"/>
    </row>
    <row r="9" spans="1:29" s="61" customFormat="1" ht="69.75" customHeight="1">
      <c r="A9" s="177" t="s">
        <v>54</v>
      </c>
      <c r="B9" s="179" t="s">
        <v>55</v>
      </c>
      <c r="C9" s="180" t="s">
        <v>56</v>
      </c>
      <c r="D9" s="182">
        <v>3000</v>
      </c>
      <c r="E9" s="219" t="s">
        <v>111</v>
      </c>
      <c r="F9" s="169" t="s">
        <v>57</v>
      </c>
      <c r="G9" s="171" t="s">
        <v>58</v>
      </c>
      <c r="H9" s="152" t="s">
        <v>42</v>
      </c>
      <c r="I9" s="153">
        <v>2.28</v>
      </c>
      <c r="J9" s="55">
        <v>1</v>
      </c>
      <c r="K9" s="56" t="s">
        <v>99</v>
      </c>
      <c r="L9" s="121" t="s">
        <v>59</v>
      </c>
      <c r="M9" s="57" t="s">
        <v>95</v>
      </c>
      <c r="N9" s="148">
        <v>0</v>
      </c>
      <c r="O9" s="148">
        <v>0</v>
      </c>
      <c r="P9" s="148">
        <v>0.435</v>
      </c>
      <c r="Q9" s="148">
        <v>0.75</v>
      </c>
      <c r="R9" s="150">
        <v>9042.60126</v>
      </c>
      <c r="S9" s="58"/>
      <c r="T9" s="59">
        <f t="shared" si="0"/>
        <v>9042.60126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  <c r="Y9" s="60"/>
      <c r="AB9" s="62"/>
      <c r="AC9" s="62"/>
    </row>
    <row r="10" spans="1:28" s="61" customFormat="1" ht="102.75" customHeight="1">
      <c r="A10" s="178"/>
      <c r="B10" s="179"/>
      <c r="C10" s="181"/>
      <c r="D10" s="183"/>
      <c r="E10" s="220"/>
      <c r="F10" s="170"/>
      <c r="G10" s="172"/>
      <c r="H10" s="151"/>
      <c r="I10" s="154"/>
      <c r="J10" s="55">
        <v>1</v>
      </c>
      <c r="K10" s="56" t="s">
        <v>98</v>
      </c>
      <c r="L10" s="149"/>
      <c r="M10" s="63" t="s">
        <v>94</v>
      </c>
      <c r="N10" s="149"/>
      <c r="O10" s="149"/>
      <c r="P10" s="149"/>
      <c r="Q10" s="149"/>
      <c r="R10" s="151"/>
      <c r="S10" s="64"/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  <c r="Y10" s="65"/>
      <c r="AB10" s="62"/>
    </row>
    <row r="11" spans="1:28" s="61" customFormat="1" ht="102.75" customHeight="1">
      <c r="A11" s="178"/>
      <c r="B11" s="179"/>
      <c r="C11" s="54" t="s">
        <v>60</v>
      </c>
      <c r="D11" s="66">
        <v>2494</v>
      </c>
      <c r="E11" s="220"/>
      <c r="F11" s="67" t="s">
        <v>61</v>
      </c>
      <c r="G11" s="56" t="s">
        <v>62</v>
      </c>
      <c r="H11" s="68" t="s">
        <v>42</v>
      </c>
      <c r="I11" s="69">
        <v>100</v>
      </c>
      <c r="J11" s="61">
        <v>1</v>
      </c>
      <c r="K11" s="56" t="s">
        <v>103</v>
      </c>
      <c r="L11" s="70">
        <v>33</v>
      </c>
      <c r="M11" s="57" t="s">
        <v>63</v>
      </c>
      <c r="N11" s="71">
        <v>0.5</v>
      </c>
      <c r="O11" s="72">
        <v>0</v>
      </c>
      <c r="P11" s="72">
        <v>0.59</v>
      </c>
      <c r="Q11" s="72">
        <v>0.75</v>
      </c>
      <c r="R11" s="73">
        <f aca="true" t="shared" si="5" ref="R11:R16">+I11*L11*(1-N11)*(1-O11)*(1-P11)</f>
        <v>676.5</v>
      </c>
      <c r="S11" s="64"/>
      <c r="T11" s="59">
        <f t="shared" si="0"/>
        <v>676.5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  <c r="AB11" s="62"/>
    </row>
    <row r="12" spans="1:29" s="61" customFormat="1" ht="66.75" customHeight="1">
      <c r="A12" s="63" t="s">
        <v>64</v>
      </c>
      <c r="B12" s="179"/>
      <c r="C12" s="56" t="s">
        <v>65</v>
      </c>
      <c r="D12" s="50">
        <v>200</v>
      </c>
      <c r="E12" s="220"/>
      <c r="F12" s="53" t="s">
        <v>66</v>
      </c>
      <c r="G12" s="54" t="s">
        <v>67</v>
      </c>
      <c r="H12" s="68" t="s">
        <v>42</v>
      </c>
      <c r="I12" s="75">
        <v>5</v>
      </c>
      <c r="J12" s="76">
        <v>1</v>
      </c>
      <c r="K12" s="76" t="s">
        <v>104</v>
      </c>
      <c r="L12" s="77">
        <v>5760</v>
      </c>
      <c r="M12" s="75" t="s">
        <v>91</v>
      </c>
      <c r="N12" s="71">
        <v>0.5</v>
      </c>
      <c r="O12" s="72">
        <v>0</v>
      </c>
      <c r="P12" s="72">
        <v>0.409</v>
      </c>
      <c r="Q12" s="72">
        <v>0.75</v>
      </c>
      <c r="R12" s="73">
        <f t="shared" si="5"/>
        <v>8510.4</v>
      </c>
      <c r="S12" s="78"/>
      <c r="T12" s="59">
        <f t="shared" si="0"/>
        <v>8510.4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  <c r="Y12" s="65"/>
      <c r="AB12" s="62"/>
      <c r="AC12" s="62"/>
    </row>
    <row r="13" spans="1:28" s="91" customFormat="1" ht="83.25" customHeight="1">
      <c r="A13" s="173" t="s">
        <v>68</v>
      </c>
      <c r="B13" s="79" t="s">
        <v>69</v>
      </c>
      <c r="C13" s="80"/>
      <c r="D13" s="81"/>
      <c r="E13" s="221" t="s">
        <v>111</v>
      </c>
      <c r="F13" s="82" t="s">
        <v>96</v>
      </c>
      <c r="G13" s="83" t="s">
        <v>70</v>
      </c>
      <c r="H13" s="83" t="s">
        <v>42</v>
      </c>
      <c r="I13" s="84">
        <v>0.98</v>
      </c>
      <c r="J13" s="83">
        <v>1</v>
      </c>
      <c r="K13" s="83" t="s">
        <v>71</v>
      </c>
      <c r="L13" s="85">
        <v>1973</v>
      </c>
      <c r="M13" s="86" t="s">
        <v>92</v>
      </c>
      <c r="N13" s="87">
        <v>0</v>
      </c>
      <c r="O13" s="87">
        <v>0</v>
      </c>
      <c r="P13" s="87">
        <v>0.435</v>
      </c>
      <c r="Q13" s="87">
        <v>0.75</v>
      </c>
      <c r="R13" s="88">
        <f t="shared" si="5"/>
        <v>1092.4500999999998</v>
      </c>
      <c r="S13" s="89"/>
      <c r="T13" s="90">
        <f t="shared" si="0"/>
        <v>1092.4500999999998</v>
      </c>
      <c r="U13" s="90">
        <f t="shared" si="1"/>
        <v>0</v>
      </c>
      <c r="V13" s="90">
        <f t="shared" si="2"/>
        <v>0</v>
      </c>
      <c r="W13" s="90">
        <f t="shared" si="3"/>
        <v>0</v>
      </c>
      <c r="X13" s="90">
        <f t="shared" si="4"/>
        <v>0</v>
      </c>
      <c r="AB13" s="92"/>
    </row>
    <row r="14" spans="1:28" s="91" customFormat="1" ht="99" customHeight="1">
      <c r="A14" s="174"/>
      <c r="B14" s="93" t="s">
        <v>72</v>
      </c>
      <c r="C14" s="94"/>
      <c r="D14" s="95"/>
      <c r="E14" s="222"/>
      <c r="F14" s="82" t="s">
        <v>97</v>
      </c>
      <c r="G14" s="91" t="s">
        <v>73</v>
      </c>
      <c r="H14" s="83" t="s">
        <v>74</v>
      </c>
      <c r="I14" s="96">
        <v>2.97</v>
      </c>
      <c r="J14" s="83">
        <v>1</v>
      </c>
      <c r="K14" s="83" t="s">
        <v>75</v>
      </c>
      <c r="L14" s="85">
        <v>630</v>
      </c>
      <c r="M14" s="97" t="s">
        <v>76</v>
      </c>
      <c r="N14" s="98">
        <v>0.1</v>
      </c>
      <c r="O14" s="87">
        <v>0</v>
      </c>
      <c r="P14" s="87">
        <v>0.5</v>
      </c>
      <c r="Q14" s="87">
        <v>0.75</v>
      </c>
      <c r="R14" s="88">
        <f t="shared" si="5"/>
        <v>841.9950000000001</v>
      </c>
      <c r="S14" s="99"/>
      <c r="T14" s="90">
        <f t="shared" si="0"/>
        <v>841.9950000000001</v>
      </c>
      <c r="U14" s="90">
        <f t="shared" si="1"/>
        <v>0</v>
      </c>
      <c r="V14" s="90">
        <f t="shared" si="2"/>
        <v>0</v>
      </c>
      <c r="W14" s="90">
        <f t="shared" si="3"/>
        <v>0</v>
      </c>
      <c r="X14" s="90">
        <f t="shared" si="4"/>
        <v>0</v>
      </c>
      <c r="Y14" s="100"/>
      <c r="AB14" s="92"/>
    </row>
    <row r="15" spans="1:28" s="29" customFormat="1" ht="109.5" customHeight="1">
      <c r="A15" s="161" t="s">
        <v>77</v>
      </c>
      <c r="B15" s="209" t="s">
        <v>78</v>
      </c>
      <c r="C15" s="104"/>
      <c r="D15" s="105"/>
      <c r="E15" s="22" t="s">
        <v>112</v>
      </c>
      <c r="F15" s="175" t="s">
        <v>79</v>
      </c>
      <c r="G15" s="163" t="s">
        <v>80</v>
      </c>
      <c r="H15" s="163" t="s">
        <v>81</v>
      </c>
      <c r="I15" s="165">
        <v>36.5</v>
      </c>
      <c r="J15" s="167">
        <v>1</v>
      </c>
      <c r="K15" s="167" t="s">
        <v>82</v>
      </c>
      <c r="L15" s="159">
        <v>83</v>
      </c>
      <c r="M15" s="161" t="s">
        <v>93</v>
      </c>
      <c r="N15" s="122">
        <v>0.25</v>
      </c>
      <c r="O15" s="122">
        <v>0</v>
      </c>
      <c r="P15" s="122">
        <v>0</v>
      </c>
      <c r="Q15" s="122">
        <v>0.75</v>
      </c>
      <c r="R15" s="101">
        <f t="shared" si="5"/>
        <v>2272.125</v>
      </c>
      <c r="S15" s="106"/>
      <c r="T15" s="157">
        <f t="shared" si="0"/>
        <v>2272.125</v>
      </c>
      <c r="U15" s="51">
        <f t="shared" si="1"/>
        <v>0</v>
      </c>
      <c r="V15" s="51">
        <f t="shared" si="2"/>
        <v>0</v>
      </c>
      <c r="W15" s="51">
        <f t="shared" si="3"/>
        <v>0</v>
      </c>
      <c r="X15" s="51">
        <f t="shared" si="4"/>
        <v>0</v>
      </c>
      <c r="Y15" s="28"/>
      <c r="AB15" s="30"/>
    </row>
    <row r="16" spans="1:28" s="29" customFormat="1" ht="59.25" customHeight="1">
      <c r="A16" s="155"/>
      <c r="B16" s="210"/>
      <c r="C16" s="107"/>
      <c r="D16" s="108"/>
      <c r="E16" s="32"/>
      <c r="F16" s="176"/>
      <c r="G16" s="164"/>
      <c r="H16" s="164"/>
      <c r="I16" s="166"/>
      <c r="J16" s="168"/>
      <c r="K16" s="168"/>
      <c r="L16" s="160"/>
      <c r="M16" s="162"/>
      <c r="N16" s="155"/>
      <c r="O16" s="155"/>
      <c r="P16" s="155"/>
      <c r="Q16" s="156"/>
      <c r="R16" s="52">
        <f t="shared" si="5"/>
        <v>0</v>
      </c>
      <c r="S16" s="110"/>
      <c r="T16" s="158"/>
      <c r="U16" s="52"/>
      <c r="V16" s="52"/>
      <c r="W16" s="52"/>
      <c r="X16" s="52"/>
      <c r="Y16" s="49"/>
      <c r="AB16" s="30"/>
    </row>
    <row r="17" spans="1:66" s="123" customFormat="1" ht="12.75" customHeight="1">
      <c r="A17" s="111" t="s">
        <v>83</v>
      </c>
      <c r="B17" s="112"/>
      <c r="C17" s="112"/>
      <c r="D17" s="113">
        <f>SUM(D4:D16)</f>
        <v>5694</v>
      </c>
      <c r="E17" s="223"/>
      <c r="F17" s="114"/>
      <c r="G17" s="111"/>
      <c r="H17" s="111"/>
      <c r="I17" s="115"/>
      <c r="J17" s="111"/>
      <c r="K17" s="111"/>
      <c r="L17" s="116">
        <f>SUM(L4:L16)</f>
        <v>18722</v>
      </c>
      <c r="M17" s="111"/>
      <c r="N17" s="117"/>
      <c r="O17" s="117"/>
      <c r="P17" s="117"/>
      <c r="Q17" s="117"/>
      <c r="R17" s="116">
        <f>SUM(R1:R16)</f>
        <v>51543.46516000001</v>
      </c>
      <c r="S17" s="118"/>
      <c r="T17" s="119">
        <f>SUM(T1:T16)</f>
        <v>51543.46516000001</v>
      </c>
      <c r="U17" s="119">
        <f>SUM(U1:U16)</f>
        <v>0</v>
      </c>
      <c r="V17" s="119">
        <f>SUM(V4:V16)</f>
        <v>0</v>
      </c>
      <c r="W17" s="119">
        <f>SUM(W4:W12)</f>
        <v>0</v>
      </c>
      <c r="X17" s="119">
        <f>SUM(X4:X12)</f>
        <v>0</v>
      </c>
      <c r="Y17" s="120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</row>
    <row r="18" spans="18:23" ht="15" thickBot="1">
      <c r="R18" s="128"/>
      <c r="S18" s="129"/>
      <c r="T18" s="129"/>
      <c r="U18" s="129"/>
      <c r="V18" s="129"/>
      <c r="W18" s="130"/>
    </row>
    <row r="19" spans="14:23" ht="15" thickTop="1">
      <c r="N19" s="131" t="s">
        <v>84</v>
      </c>
      <c r="O19" s="132"/>
      <c r="P19" s="132"/>
      <c r="Q19" s="132"/>
      <c r="R19" s="133"/>
      <c r="S19" s="134">
        <f>+T17/((1+U2)*(1+U2))</f>
        <v>51543.46516000001</v>
      </c>
      <c r="T19" s="134">
        <f>+U17/((1+V2)*(1+V2))</f>
        <v>0</v>
      </c>
      <c r="U19" s="134">
        <f>+V17/((1+V2)*(1+V2)*(1+V2))</f>
        <v>0</v>
      </c>
      <c r="V19" s="134">
        <f>+W17/((1+X2)*(1+X2))</f>
        <v>0</v>
      </c>
      <c r="W19" s="134">
        <f>+X17/((1+Y2)*(1+Y2))</f>
        <v>0</v>
      </c>
    </row>
    <row r="20" spans="14:23" ht="14.25">
      <c r="N20" s="135" t="s">
        <v>85</v>
      </c>
      <c r="O20" s="136"/>
      <c r="P20" s="136"/>
      <c r="Q20" s="136"/>
      <c r="R20" s="137"/>
      <c r="S20" s="136"/>
      <c r="T20" s="138"/>
      <c r="U20" s="138"/>
      <c r="V20" s="138"/>
      <c r="W20" s="139">
        <f>NPV(V2,T17:X17)</f>
        <v>49800.4494299517</v>
      </c>
    </row>
    <row r="21" spans="14:23" ht="14.25">
      <c r="N21" s="135" t="s">
        <v>86</v>
      </c>
      <c r="O21" s="136"/>
      <c r="P21" s="136"/>
      <c r="Q21" s="136"/>
      <c r="R21" s="137"/>
      <c r="S21" s="136"/>
      <c r="T21" s="138"/>
      <c r="U21" s="138"/>
      <c r="V21" s="138"/>
      <c r="W21" s="139">
        <f>SUM(W20)-D17</f>
        <v>44106.4494299517</v>
      </c>
    </row>
    <row r="22" spans="14:23" ht="15" thickBot="1">
      <c r="N22" s="140" t="s">
        <v>87</v>
      </c>
      <c r="O22" s="141"/>
      <c r="P22" s="141"/>
      <c r="Q22" s="141"/>
      <c r="R22" s="142"/>
      <c r="S22" s="141"/>
      <c r="T22" s="143"/>
      <c r="U22" s="143"/>
      <c r="V22" s="143"/>
      <c r="W22" s="144">
        <f>SUM(W20)/D17</f>
        <v>8.746127402520496</v>
      </c>
    </row>
    <row r="23" ht="15" thickTop="1">
      <c r="R23" s="145"/>
    </row>
    <row r="24" spans="16:23" ht="14.25">
      <c r="P24" s="146"/>
      <c r="S24" s="130"/>
      <c r="T24" s="130"/>
      <c r="U24" s="130"/>
      <c r="V24" s="130"/>
      <c r="W24" s="130"/>
    </row>
    <row r="25" ht="14.25">
      <c r="L25" s="127"/>
    </row>
    <row r="26" spans="19:21" ht="14.25">
      <c r="S26" s="127"/>
      <c r="T26" s="127"/>
      <c r="U26" s="127"/>
    </row>
    <row r="43" ht="14.25">
      <c r="M43" s="127"/>
    </row>
    <row r="44" ht="14.25">
      <c r="M44" s="127"/>
    </row>
    <row r="45" spans="13:21" ht="14.25">
      <c r="M45" s="127"/>
      <c r="S45" s="127"/>
      <c r="T45" s="127"/>
      <c r="U45" s="127"/>
    </row>
  </sheetData>
  <mergeCells count="65">
    <mergeCell ref="E2:E3"/>
    <mergeCell ref="B15:B16"/>
    <mergeCell ref="C1:D1"/>
    <mergeCell ref="B2:B3"/>
    <mergeCell ref="C2:C3"/>
    <mergeCell ref="D2:D3"/>
    <mergeCell ref="T1:X1"/>
    <mergeCell ref="A2:A3"/>
    <mergeCell ref="N2:N3"/>
    <mergeCell ref="O2:O3"/>
    <mergeCell ref="P2:P3"/>
    <mergeCell ref="Q2:Q3"/>
    <mergeCell ref="F1:M1"/>
    <mergeCell ref="R2:R3"/>
    <mergeCell ref="T2:U2"/>
    <mergeCell ref="W2:X2"/>
    <mergeCell ref="A4:A8"/>
    <mergeCell ref="F4:F5"/>
    <mergeCell ref="G4:G5"/>
    <mergeCell ref="H4:H5"/>
    <mergeCell ref="C4:C8"/>
    <mergeCell ref="D4:D8"/>
    <mergeCell ref="B6:B8"/>
    <mergeCell ref="F9:F10"/>
    <mergeCell ref="G9:G10"/>
    <mergeCell ref="A13:A14"/>
    <mergeCell ref="A15:A16"/>
    <mergeCell ref="F15:F16"/>
    <mergeCell ref="G15:G16"/>
    <mergeCell ref="A9:A11"/>
    <mergeCell ref="B9:B12"/>
    <mergeCell ref="C9:C10"/>
    <mergeCell ref="D9:D10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T15:T16"/>
    <mergeCell ref="U15:U16"/>
    <mergeCell ref="V15:V16"/>
    <mergeCell ref="W15:W16"/>
    <mergeCell ref="X15:X16"/>
    <mergeCell ref="I4:I5"/>
    <mergeCell ref="J4:J5"/>
    <mergeCell ref="L4:L5"/>
    <mergeCell ref="N4:N5"/>
    <mergeCell ref="O4:O5"/>
    <mergeCell ref="P4:P5"/>
    <mergeCell ref="Q4:Q5"/>
    <mergeCell ref="R4:R5"/>
    <mergeCell ref="P9:P10"/>
    <mergeCell ref="Q9:Q10"/>
    <mergeCell ref="R9:R10"/>
    <mergeCell ref="H9:H10"/>
    <mergeCell ref="I9:I10"/>
    <mergeCell ref="L9:L10"/>
    <mergeCell ref="N9:N10"/>
    <mergeCell ref="O9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Leicestershire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Leicestershire County Council</dc:creator>
  <cp:keywords/>
  <dc:description/>
  <cp:lastModifiedBy>Leicestershire County Council</cp:lastModifiedBy>
  <dcterms:created xsi:type="dcterms:W3CDTF">2011-08-23T11:31:37Z</dcterms:created>
  <dcterms:modified xsi:type="dcterms:W3CDTF">2011-08-24T09:13:58Z</dcterms:modified>
  <cp:category/>
  <cp:version/>
  <cp:contentType/>
  <cp:contentStatus/>
</cp:coreProperties>
</file>